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K:\R06\3滞納整理3G\kobayashi(tatsu)\Webpage公開文書\延滞金計算　エクセル\R8\"/>
    </mc:Choice>
  </mc:AlternateContent>
  <bookViews>
    <workbookView xWindow="0" yWindow="0" windowWidth="12810" windowHeight="3345"/>
  </bookViews>
  <sheets>
    <sheet name="延滞金計算表" sheetId="2" r:id="rId1"/>
  </sheets>
  <definedNames>
    <definedName name="_xlnm.Print_Area" localSheetId="0">延滞金計算表!$E$1:$I$44</definedName>
  </definedNames>
  <calcPr calcId="162913"/>
</workbook>
</file>

<file path=xl/calcChain.xml><?xml version="1.0" encoding="utf-8"?>
<calcChain xmlns="http://schemas.openxmlformats.org/spreadsheetml/2006/main">
  <c r="G4" i="2" l="1"/>
  <c r="A8" i="2" l="1"/>
  <c r="E2" i="2" l="1"/>
  <c r="N2" i="2"/>
  <c r="S3" i="2"/>
  <c r="S7" i="2" s="1"/>
  <c r="T3" i="2"/>
  <c r="U7" i="2" s="1"/>
  <c r="S4" i="2"/>
  <c r="T7" i="2" s="1"/>
  <c r="T4" i="2"/>
  <c r="V7" i="2" s="1"/>
  <c r="B8" i="2"/>
  <c r="C8" i="2" s="1"/>
  <c r="J8" i="2"/>
  <c r="K8" i="2" s="1"/>
  <c r="L8" i="2" s="1"/>
  <c r="P8" i="2"/>
  <c r="X8" i="2"/>
  <c r="Y8" i="2" s="1"/>
  <c r="F8" i="2" s="1"/>
  <c r="A9" i="2"/>
  <c r="B9" i="2" s="1"/>
  <c r="C9" i="2" s="1"/>
  <c r="J9" i="2"/>
  <c r="K9" i="2"/>
  <c r="L9" i="2" s="1"/>
  <c r="P9" i="2"/>
  <c r="X9" i="2"/>
  <c r="Y9" i="2" s="1"/>
  <c r="F9" i="2" s="1"/>
  <c r="A10" i="2"/>
  <c r="B10" i="2" s="1"/>
  <c r="C10" i="2" s="1"/>
  <c r="J10" i="2"/>
  <c r="K10" i="2" s="1"/>
  <c r="L10" i="2" s="1"/>
  <c r="P10" i="2"/>
  <c r="X10" i="2"/>
  <c r="Y10" i="2" s="1"/>
  <c r="F10" i="2" s="1"/>
  <c r="A11" i="2"/>
  <c r="B11" i="2" s="1"/>
  <c r="C11" i="2" s="1"/>
  <c r="J11" i="2"/>
  <c r="K11" i="2" s="1"/>
  <c r="L11" i="2" s="1"/>
  <c r="P11" i="2"/>
  <c r="X11" i="2"/>
  <c r="Y11" i="2" s="1"/>
  <c r="F11" i="2" s="1"/>
  <c r="A12" i="2"/>
  <c r="B12" i="2" s="1"/>
  <c r="C12" i="2" s="1"/>
  <c r="J12" i="2"/>
  <c r="K12" i="2" s="1"/>
  <c r="P12" i="2"/>
  <c r="X12" i="2"/>
  <c r="Y12" i="2" s="1"/>
  <c r="F12" i="2" s="1"/>
  <c r="A13" i="2"/>
  <c r="B13" i="2" s="1"/>
  <c r="C13" i="2" s="1"/>
  <c r="J13" i="2"/>
  <c r="K13" i="2" s="1"/>
  <c r="L13" i="2" s="1"/>
  <c r="P13" i="2"/>
  <c r="X13" i="2"/>
  <c r="Y13" i="2" s="1"/>
  <c r="F13" i="2" s="1"/>
  <c r="A14" i="2"/>
  <c r="B14" i="2" s="1"/>
  <c r="C14" i="2" s="1"/>
  <c r="J14" i="2"/>
  <c r="K14" i="2" s="1"/>
  <c r="L14" i="2" s="1"/>
  <c r="P14" i="2"/>
  <c r="X14" i="2"/>
  <c r="Y14" i="2" s="1"/>
  <c r="F14" i="2" s="1"/>
  <c r="A15" i="2"/>
  <c r="B15" i="2" s="1"/>
  <c r="C15" i="2" s="1"/>
  <c r="J15" i="2"/>
  <c r="K15" i="2" s="1"/>
  <c r="L15" i="2" s="1"/>
  <c r="P15" i="2"/>
  <c r="X15" i="2"/>
  <c r="Y15" i="2" s="1"/>
  <c r="F15" i="2" s="1"/>
  <c r="A16" i="2"/>
  <c r="J16" i="2"/>
  <c r="K16" i="2" s="1"/>
  <c r="L16" i="2" s="1"/>
  <c r="P16" i="2"/>
  <c r="X16" i="2"/>
  <c r="Y16" i="2" s="1"/>
  <c r="F16" i="2" s="1"/>
  <c r="A17" i="2"/>
  <c r="B17" i="2" s="1"/>
  <c r="C17" i="2" s="1"/>
  <c r="J17" i="2"/>
  <c r="K17" i="2" s="1"/>
  <c r="L17" i="2" s="1"/>
  <c r="P17" i="2"/>
  <c r="X17" i="2"/>
  <c r="Y17" i="2" s="1"/>
  <c r="F17" i="2" s="1"/>
  <c r="A18" i="2"/>
  <c r="B18" i="2" s="1"/>
  <c r="C18" i="2" s="1"/>
  <c r="J18" i="2"/>
  <c r="K18" i="2" s="1"/>
  <c r="L18" i="2" s="1"/>
  <c r="P18" i="2"/>
  <c r="X18" i="2"/>
  <c r="Y18" i="2" s="1"/>
  <c r="F18" i="2" s="1"/>
  <c r="J19" i="2"/>
  <c r="K19" i="2" s="1"/>
  <c r="L19" i="2" s="1"/>
  <c r="P19" i="2"/>
  <c r="X19" i="2"/>
  <c r="Y19" i="2" s="1"/>
  <c r="F19" i="2" s="1"/>
  <c r="J20" i="2"/>
  <c r="K20" i="2" s="1"/>
  <c r="L20" i="2" s="1"/>
  <c r="P20" i="2"/>
  <c r="X20" i="2"/>
  <c r="Y20" i="2" s="1"/>
  <c r="F20" i="2" s="1"/>
  <c r="J21" i="2"/>
  <c r="K21" i="2" s="1"/>
  <c r="L21" i="2" s="1"/>
  <c r="P21" i="2"/>
  <c r="X21" i="2"/>
  <c r="Y21" i="2" s="1"/>
  <c r="F21" i="2" s="1"/>
  <c r="J22" i="2"/>
  <c r="K22" i="2" s="1"/>
  <c r="L22" i="2" s="1"/>
  <c r="P22" i="2"/>
  <c r="X22" i="2"/>
  <c r="Y22" i="2" s="1"/>
  <c r="F22" i="2" s="1"/>
  <c r="J23" i="2"/>
  <c r="K23" i="2" s="1"/>
  <c r="L23" i="2" s="1"/>
  <c r="P23" i="2"/>
  <c r="X23" i="2"/>
  <c r="Y23" i="2" s="1"/>
  <c r="F23" i="2" s="1"/>
  <c r="J24" i="2"/>
  <c r="K24" i="2" s="1"/>
  <c r="L24" i="2" s="1"/>
  <c r="P24" i="2"/>
  <c r="X24" i="2"/>
  <c r="Y24" i="2" s="1"/>
  <c r="F24" i="2" s="1"/>
  <c r="A25" i="2"/>
  <c r="B25" i="2" s="1"/>
  <c r="C25" i="2" s="1"/>
  <c r="J25" i="2"/>
  <c r="K25" i="2" s="1"/>
  <c r="L25" i="2" s="1"/>
  <c r="P25" i="2"/>
  <c r="X25" i="2"/>
  <c r="Y25" i="2" s="1"/>
  <c r="A26" i="2"/>
  <c r="B26" i="2" s="1"/>
  <c r="C26" i="2" s="1"/>
  <c r="J26" i="2"/>
  <c r="K26" i="2" s="1"/>
  <c r="L26" i="2" s="1"/>
  <c r="P26" i="2"/>
  <c r="X26" i="2"/>
  <c r="Y26" i="2" s="1"/>
  <c r="A27" i="2"/>
  <c r="B27" i="2" s="1"/>
  <c r="C27" i="2" s="1"/>
  <c r="J27" i="2"/>
  <c r="K27" i="2" s="1"/>
  <c r="L27" i="2" s="1"/>
  <c r="P27" i="2"/>
  <c r="X27" i="2"/>
  <c r="Y27" i="2" s="1"/>
  <c r="F27" i="2" s="1"/>
  <c r="A28" i="2"/>
  <c r="B28" i="2" s="1"/>
  <c r="D28" i="2" s="1"/>
  <c r="C28" i="2" s="1"/>
  <c r="J28" i="2"/>
  <c r="K28" i="2" s="1"/>
  <c r="L28" i="2" s="1"/>
  <c r="P28" i="2"/>
  <c r="X28" i="2"/>
  <c r="Y28" i="2" s="1"/>
  <c r="F28" i="2" s="1"/>
  <c r="A29" i="2"/>
  <c r="B29" i="2" s="1"/>
  <c r="C29" i="2" s="1"/>
  <c r="J29" i="2"/>
  <c r="K29" i="2" s="1"/>
  <c r="L29" i="2" s="1"/>
  <c r="P29" i="2"/>
  <c r="X29" i="2"/>
  <c r="Y29" i="2" s="1"/>
  <c r="F29" i="2" s="1"/>
  <c r="A30" i="2"/>
  <c r="B30" i="2" s="1"/>
  <c r="D30" i="2" s="1"/>
  <c r="C30" i="2" s="1"/>
  <c r="J30" i="2"/>
  <c r="K30" i="2" s="1"/>
  <c r="L30" i="2" s="1"/>
  <c r="P30" i="2"/>
  <c r="X30" i="2"/>
  <c r="Y30" i="2" s="1"/>
  <c r="F30" i="2" s="1"/>
  <c r="A31" i="2"/>
  <c r="B31" i="2" s="1"/>
  <c r="C31" i="2" s="1"/>
  <c r="J31" i="2"/>
  <c r="K31" i="2" s="1"/>
  <c r="L31" i="2" s="1"/>
  <c r="P31" i="2"/>
  <c r="X31" i="2"/>
  <c r="Y31" i="2" s="1"/>
  <c r="F31" i="2" s="1"/>
  <c r="A32" i="2"/>
  <c r="B32" i="2" s="1"/>
  <c r="C32" i="2" s="1"/>
  <c r="J32" i="2"/>
  <c r="K32" i="2" s="1"/>
  <c r="L32" i="2" s="1"/>
  <c r="P32" i="2"/>
  <c r="X32" i="2"/>
  <c r="Y32" i="2" s="1"/>
  <c r="F32" i="2" s="1"/>
  <c r="A33" i="2"/>
  <c r="B33" i="2" s="1"/>
  <c r="D33" i="2" s="1"/>
  <c r="C33" i="2" s="1"/>
  <c r="J33" i="2"/>
  <c r="K33" i="2" s="1"/>
  <c r="L33" i="2" s="1"/>
  <c r="P33" i="2"/>
  <c r="X33" i="2"/>
  <c r="Y33" i="2" s="1"/>
  <c r="F33" i="2" s="1"/>
  <c r="A34" i="2"/>
  <c r="B34" i="2" s="1"/>
  <c r="D34" i="2" s="1"/>
  <c r="C34" i="2" s="1"/>
  <c r="J34" i="2"/>
  <c r="K34" i="2" s="1"/>
  <c r="L34" i="2" s="1"/>
  <c r="P34" i="2"/>
  <c r="X34" i="2"/>
  <c r="Y34" i="2" s="1"/>
  <c r="F34" i="2" s="1"/>
  <c r="A35" i="2"/>
  <c r="B35" i="2" s="1"/>
  <c r="C35" i="2" s="1"/>
  <c r="J35" i="2"/>
  <c r="K35" i="2" s="1"/>
  <c r="L35" i="2" s="1"/>
  <c r="P35" i="2"/>
  <c r="X35" i="2"/>
  <c r="Y35" i="2" s="1"/>
  <c r="F35" i="2" s="1"/>
  <c r="A36" i="2"/>
  <c r="B36" i="2" s="1"/>
  <c r="C36" i="2" s="1"/>
  <c r="J36" i="2"/>
  <c r="K36" i="2" s="1"/>
  <c r="L36" i="2" s="1"/>
  <c r="P36" i="2"/>
  <c r="X36" i="2"/>
  <c r="Y36" i="2" s="1"/>
  <c r="F36" i="2" s="1"/>
  <c r="M12" i="2" l="1"/>
  <c r="M31" i="2"/>
  <c r="N31" i="2" s="1"/>
  <c r="T31" i="2" s="1"/>
  <c r="M26" i="2"/>
  <c r="N26" i="2" s="1"/>
  <c r="T26" i="2" s="1"/>
  <c r="L12" i="2"/>
  <c r="M19" i="2"/>
  <c r="N19" i="2" s="1"/>
  <c r="T19" i="2" s="1"/>
  <c r="M10" i="2"/>
  <c r="N10" i="2" s="1"/>
  <c r="T10" i="2" s="1"/>
  <c r="M17" i="2"/>
  <c r="N17" i="2" s="1"/>
  <c r="T17" i="2" s="1"/>
  <c r="M13" i="2"/>
  <c r="N13" i="2" s="1"/>
  <c r="T13" i="2" s="1"/>
  <c r="M30" i="2"/>
  <c r="N30" i="2" s="1"/>
  <c r="T30" i="2" s="1"/>
  <c r="M29" i="2"/>
  <c r="N29" i="2" s="1"/>
  <c r="T29" i="2" s="1"/>
  <c r="M27" i="2"/>
  <c r="N27" i="2" s="1"/>
  <c r="T27" i="2" s="1"/>
  <c r="M33" i="2"/>
  <c r="N33" i="2" s="1"/>
  <c r="M28" i="2"/>
  <c r="N28" i="2" s="1"/>
  <c r="T28" i="2" s="1"/>
  <c r="M14" i="2"/>
  <c r="N14" i="2" s="1"/>
  <c r="M15" i="2"/>
  <c r="N15" i="2" s="1"/>
  <c r="M36" i="2"/>
  <c r="N36" i="2" s="1"/>
  <c r="M11" i="2"/>
  <c r="N11" i="2" s="1"/>
  <c r="M8" i="2"/>
  <c r="N8" i="2" s="1"/>
  <c r="M24" i="2"/>
  <c r="N24" i="2" s="1"/>
  <c r="M9" i="2"/>
  <c r="N9" i="2" s="1"/>
  <c r="T9" i="2" s="1"/>
  <c r="M18" i="2"/>
  <c r="N18" i="2" s="1"/>
  <c r="T18" i="2" s="1"/>
  <c r="B16" i="2"/>
  <c r="C16" i="2" s="1"/>
  <c r="M23" i="2"/>
  <c r="N23" i="2" s="1"/>
  <c r="M21" i="2"/>
  <c r="N21" i="2" s="1"/>
  <c r="M22" i="2"/>
  <c r="N22" i="2" s="1"/>
  <c r="M34" i="2"/>
  <c r="N34" i="2" s="1"/>
  <c r="M20" i="2"/>
  <c r="N20" i="2" s="1"/>
  <c r="T20" i="2" s="1"/>
  <c r="M16" i="2"/>
  <c r="N16" i="2" s="1"/>
  <c r="T16" i="2" s="1"/>
  <c r="M25" i="2"/>
  <c r="N25" i="2" s="1"/>
  <c r="T25" i="2" s="1"/>
  <c r="M35" i="2"/>
  <c r="N35" i="2" s="1"/>
  <c r="M32" i="2"/>
  <c r="N32" i="2" s="1"/>
  <c r="O10" i="2"/>
  <c r="O16" i="2"/>
  <c r="O33" i="2"/>
  <c r="O32" i="2"/>
  <c r="O27" i="2"/>
  <c r="O36" i="2"/>
  <c r="O12" i="2"/>
  <c r="O21" i="2"/>
  <c r="O34" i="2"/>
  <c r="O8" i="2"/>
  <c r="O23" i="2"/>
  <c r="O35" i="2"/>
  <c r="O24" i="2"/>
  <c r="O31" i="2"/>
  <c r="O25" i="2"/>
  <c r="O13" i="2"/>
  <c r="O9" i="2"/>
  <c r="O20" i="2"/>
  <c r="O18" i="2"/>
  <c r="O22" i="2"/>
  <c r="O14" i="2"/>
  <c r="O28" i="2"/>
  <c r="O29" i="2"/>
  <c r="O19" i="2"/>
  <c r="O30" i="2"/>
  <c r="O17" i="2"/>
  <c r="O11" i="2"/>
  <c r="O26" i="2"/>
  <c r="O15" i="2"/>
  <c r="N12" i="2" l="1"/>
  <c r="T12" i="2" s="1"/>
  <c r="T8" i="2"/>
  <c r="T21" i="2"/>
  <c r="Q10" i="2"/>
  <c r="U10" i="2" s="1"/>
  <c r="S10" i="2"/>
  <c r="Q9" i="2"/>
  <c r="U9" i="2" s="1"/>
  <c r="S9" i="2"/>
  <c r="S18" i="2"/>
  <c r="Q18" i="2"/>
  <c r="U18" i="2" s="1"/>
  <c r="S20" i="2"/>
  <c r="Q20" i="2"/>
  <c r="U20" i="2" s="1"/>
  <c r="Q16" i="2"/>
  <c r="U16" i="2" s="1"/>
  <c r="S16" i="2"/>
  <c r="S14" i="2"/>
  <c r="T14" i="2"/>
  <c r="Q14" i="2"/>
  <c r="U14" i="2" s="1"/>
  <c r="S32" i="2"/>
  <c r="Q32" i="2"/>
  <c r="U32" i="2" s="1"/>
  <c r="T32" i="2"/>
  <c r="Q29" i="2"/>
  <c r="U29" i="2" s="1"/>
  <c r="S29" i="2"/>
  <c r="S33" i="2"/>
  <c r="T33" i="2"/>
  <c r="Q33" i="2"/>
  <c r="U33" i="2" s="1"/>
  <c r="Q28" i="2"/>
  <c r="U28" i="2" s="1"/>
  <c r="S28" i="2"/>
  <c r="S27" i="2"/>
  <c r="Q27" i="2"/>
  <c r="U27" i="2" s="1"/>
  <c r="Q22" i="2"/>
  <c r="U22" i="2" s="1"/>
  <c r="S22" i="2"/>
  <c r="T22" i="2"/>
  <c r="S12" i="2"/>
  <c r="Q12" i="2"/>
  <c r="U12" i="2" s="1"/>
  <c r="S17" i="2"/>
  <c r="Q17" i="2"/>
  <c r="U17" i="2" s="1"/>
  <c r="Q8" i="2"/>
  <c r="U8" i="2" s="1"/>
  <c r="S8" i="2"/>
  <c r="Q19" i="2"/>
  <c r="U19" i="2" s="1"/>
  <c r="S19" i="2"/>
  <c r="Q21" i="2"/>
  <c r="U21" i="2" s="1"/>
  <c r="S21" i="2"/>
  <c r="Q11" i="2"/>
  <c r="U11" i="2" s="1"/>
  <c r="S11" i="2"/>
  <c r="T11" i="2"/>
  <c r="Q30" i="2"/>
  <c r="U30" i="2" s="1"/>
  <c r="S30" i="2"/>
  <c r="Q35" i="2"/>
  <c r="U35" i="2" s="1"/>
  <c r="S35" i="2"/>
  <c r="T35" i="2"/>
  <c r="Q36" i="2"/>
  <c r="U36" i="2" s="1"/>
  <c r="S36" i="2"/>
  <c r="T36" i="2"/>
  <c r="T34" i="2"/>
  <c r="Q34" i="2"/>
  <c r="U34" i="2" s="1"/>
  <c r="S34" i="2"/>
  <c r="S23" i="2"/>
  <c r="T23" i="2"/>
  <c r="Q23" i="2"/>
  <c r="U23" i="2" s="1"/>
  <c r="S24" i="2"/>
  <c r="Q24" i="2"/>
  <c r="U24" i="2" s="1"/>
  <c r="T24" i="2"/>
  <c r="Q25" i="2"/>
  <c r="U25" i="2" s="1"/>
  <c r="S25" i="2"/>
  <c r="S26" i="2"/>
  <c r="Q26" i="2"/>
  <c r="U26" i="2" s="1"/>
  <c r="S15" i="2"/>
  <c r="Q15" i="2"/>
  <c r="U15" i="2" s="1"/>
  <c r="T15" i="2"/>
  <c r="Q13" i="2"/>
  <c r="U13" i="2" s="1"/>
  <c r="S13" i="2"/>
  <c r="Q31" i="2"/>
  <c r="U31" i="2" s="1"/>
  <c r="S31" i="2"/>
  <c r="R33" i="2" l="1"/>
  <c r="V33" i="2" s="1"/>
  <c r="W33" i="2" s="1"/>
  <c r="I33" i="2" s="1"/>
  <c r="R36" i="2"/>
  <c r="V36" i="2" s="1"/>
  <c r="W36" i="2" s="1"/>
  <c r="I36" i="2" s="1"/>
  <c r="R34" i="2"/>
  <c r="V34" i="2" s="1"/>
  <c r="W34" i="2" s="1"/>
  <c r="I34" i="2" s="1"/>
  <c r="R11" i="2"/>
  <c r="V11" i="2" s="1"/>
  <c r="W11" i="2" s="1"/>
  <c r="I11" i="2" s="1"/>
  <c r="R15" i="2"/>
  <c r="V15" i="2" s="1"/>
  <c r="W15" i="2" s="1"/>
  <c r="I15" i="2" s="1"/>
  <c r="R23" i="2"/>
  <c r="V23" i="2" s="1"/>
  <c r="W23" i="2" s="1"/>
  <c r="I23" i="2" s="1"/>
  <c r="R28" i="2"/>
  <c r="V28" i="2" s="1"/>
  <c r="W28" i="2" s="1"/>
  <c r="I28" i="2" s="1"/>
  <c r="R21" i="2"/>
  <c r="V21" i="2" s="1"/>
  <c r="W21" i="2" s="1"/>
  <c r="I21" i="2" s="1"/>
  <c r="R22" i="2"/>
  <c r="V22" i="2" s="1"/>
  <c r="W22" i="2" s="1"/>
  <c r="I22" i="2" s="1"/>
  <c r="R14" i="2"/>
  <c r="V14" i="2" s="1"/>
  <c r="W14" i="2" s="1"/>
  <c r="I14" i="2" s="1"/>
  <c r="R24" i="2"/>
  <c r="V24" i="2" s="1"/>
  <c r="W24" i="2" s="1"/>
  <c r="I24" i="2" s="1"/>
  <c r="R35" i="2"/>
  <c r="V35" i="2" s="1"/>
  <c r="W35" i="2" s="1"/>
  <c r="I35" i="2" s="1"/>
  <c r="R31" i="2"/>
  <c r="V31" i="2" s="1"/>
  <c r="W31" i="2" s="1"/>
  <c r="I31" i="2" s="1"/>
  <c r="R29" i="2"/>
  <c r="V29" i="2" s="1"/>
  <c r="W29" i="2" s="1"/>
  <c r="I29" i="2" s="1"/>
  <c r="R26" i="2"/>
  <c r="V26" i="2" s="1"/>
  <c r="W26" i="2" s="1"/>
  <c r="I26" i="2" s="1"/>
  <c r="R18" i="2"/>
  <c r="V18" i="2" s="1"/>
  <c r="W18" i="2" s="1"/>
  <c r="I18" i="2" s="1"/>
  <c r="R16" i="2"/>
  <c r="V16" i="2" s="1"/>
  <c r="W16" i="2" s="1"/>
  <c r="I16" i="2" s="1"/>
  <c r="R25" i="2"/>
  <c r="V25" i="2" s="1"/>
  <c r="W25" i="2" s="1"/>
  <c r="I25" i="2" s="1"/>
  <c r="R32" i="2"/>
  <c r="V32" i="2" s="1"/>
  <c r="W32" i="2" s="1"/>
  <c r="I32" i="2" s="1"/>
  <c r="R13" i="2"/>
  <c r="V13" i="2" s="1"/>
  <c r="W13" i="2" s="1"/>
  <c r="I13" i="2" s="1"/>
  <c r="R17" i="2"/>
  <c r="V17" i="2" s="1"/>
  <c r="W17" i="2" s="1"/>
  <c r="I17" i="2" s="1"/>
  <c r="R20" i="2"/>
  <c r="V20" i="2" s="1"/>
  <c r="W20" i="2" s="1"/>
  <c r="I20" i="2" s="1"/>
  <c r="R9" i="2"/>
  <c r="V9" i="2" s="1"/>
  <c r="W9" i="2" s="1"/>
  <c r="I9" i="2" s="1"/>
  <c r="R8" i="2"/>
  <c r="V8" i="2" s="1"/>
  <c r="W8" i="2" s="1"/>
  <c r="I8" i="2" s="1"/>
  <c r="R27" i="2"/>
  <c r="V27" i="2" s="1"/>
  <c r="W27" i="2" s="1"/>
  <c r="I27" i="2" s="1"/>
  <c r="R30" i="2"/>
  <c r="V30" i="2" s="1"/>
  <c r="W30" i="2" s="1"/>
  <c r="I30" i="2" s="1"/>
  <c r="R19" i="2"/>
  <c r="V19" i="2" s="1"/>
  <c r="W19" i="2" s="1"/>
  <c r="I19" i="2" s="1"/>
  <c r="R10" i="2"/>
  <c r="V10" i="2" s="1"/>
  <c r="W10" i="2" s="1"/>
  <c r="I10" i="2" s="1"/>
  <c r="R12" i="2"/>
  <c r="V12" i="2" s="1"/>
  <c r="W12" i="2" s="1"/>
  <c r="I12" i="2" s="1"/>
</calcChain>
</file>

<file path=xl/comments1.xml><?xml version="1.0" encoding="utf-8"?>
<comments xmlns="http://schemas.openxmlformats.org/spreadsheetml/2006/main">
  <authors>
    <author>admin</author>
  </authors>
  <commentList>
    <comment ref="H7" authorId="0" shapeId="0">
      <text>
        <r>
          <rPr>
            <sz val="9"/>
            <color indexed="48"/>
            <rFont val="ＭＳ Ｐゴシック"/>
            <family val="3"/>
            <charset val="128"/>
          </rPr>
          <t>『使い方』</t>
        </r>
        <r>
          <rPr>
            <sz val="9"/>
            <color indexed="81"/>
            <rFont val="ＭＳ Ｐゴシック"/>
            <family val="3"/>
            <charset val="128"/>
          </rPr>
          <t xml:space="preserve">
　該当する、税目・期別の税額の欄（黄色部分）に、金額を入力してください。
</t>
        </r>
      </text>
    </comment>
  </commentList>
</comments>
</file>

<file path=xl/sharedStrings.xml><?xml version="1.0" encoding="utf-8"?>
<sst xmlns="http://schemas.openxmlformats.org/spreadsheetml/2006/main" count="56" uniqueCount="54">
  <si>
    <t>（次回更新日+5日）</t>
    <rPh sb="1" eb="3">
      <t>ジカイ</t>
    </rPh>
    <rPh sb="3" eb="6">
      <t>コウシンビ</t>
    </rPh>
    <rPh sb="8" eb="9">
      <t>ニチ</t>
    </rPh>
    <phoneticPr fontId="4"/>
  </si>
  <si>
    <t>納期限</t>
    <rPh sb="0" eb="1">
      <t>オサム</t>
    </rPh>
    <rPh sb="1" eb="2">
      <t>キ</t>
    </rPh>
    <rPh sb="2" eb="3">
      <t>キリ</t>
    </rPh>
    <phoneticPr fontId="4"/>
  </si>
  <si>
    <t>税額
（２千円以上）</t>
    <rPh sb="0" eb="1">
      <t>ゼイ</t>
    </rPh>
    <rPh sb="1" eb="2">
      <t>ガク</t>
    </rPh>
    <rPh sb="5" eb="6">
      <t>セン</t>
    </rPh>
    <rPh sb="6" eb="7">
      <t>エン</t>
    </rPh>
    <rPh sb="7" eb="9">
      <t>イジョウ</t>
    </rPh>
    <phoneticPr fontId="4"/>
  </si>
  <si>
    <t>本 日 の　　延 滞 金</t>
    <rPh sb="0" eb="1">
      <t>ホン</t>
    </rPh>
    <rPh sb="2" eb="3">
      <t>ヒ</t>
    </rPh>
    <rPh sb="7" eb="8">
      <t>エン</t>
    </rPh>
    <rPh sb="9" eb="10">
      <t>タイ</t>
    </rPh>
    <rPh sb="11" eb="12">
      <t>キン</t>
    </rPh>
    <phoneticPr fontId="4"/>
  </si>
  <si>
    <t>納期限後１ヶ月間の日数</t>
    <rPh sb="0" eb="2">
      <t>ノウキ</t>
    </rPh>
    <rPh sb="2" eb="3">
      <t>ゲン</t>
    </rPh>
    <rPh sb="3" eb="4">
      <t>ゴ</t>
    </rPh>
    <rPh sb="6" eb="7">
      <t>ゲツ</t>
    </rPh>
    <rPh sb="7" eb="8">
      <t>カン</t>
    </rPh>
    <rPh sb="9" eb="11">
      <t>ニッスウ</t>
    </rPh>
    <phoneticPr fontId="4"/>
  </si>
  <si>
    <t>納期限後１ヶ月間の12/31までの日数</t>
    <rPh sb="0" eb="2">
      <t>ノウキ</t>
    </rPh>
    <rPh sb="2" eb="3">
      <t>ゲン</t>
    </rPh>
    <rPh sb="3" eb="4">
      <t>ゴ</t>
    </rPh>
    <rPh sb="6" eb="7">
      <t>ゲツ</t>
    </rPh>
    <rPh sb="7" eb="8">
      <t>カン</t>
    </rPh>
    <rPh sb="17" eb="19">
      <t>ニッスウ</t>
    </rPh>
    <phoneticPr fontId="4"/>
  </si>
  <si>
    <t>納期限後１ヶ月間の1/1以降の日数</t>
    <rPh sb="0" eb="2">
      <t>ノウキ</t>
    </rPh>
    <rPh sb="2" eb="3">
      <t>ゲン</t>
    </rPh>
    <rPh sb="3" eb="4">
      <t>ゴ</t>
    </rPh>
    <rPh sb="6" eb="7">
      <t>ゲツ</t>
    </rPh>
    <rPh sb="7" eb="8">
      <t>カン</t>
    </rPh>
    <rPh sb="12" eb="14">
      <t>イコウ</t>
    </rPh>
    <rPh sb="15" eb="17">
      <t>ニッスウ</t>
    </rPh>
    <phoneticPr fontId="4"/>
  </si>
  <si>
    <t>延滞日数</t>
    <rPh sb="0" eb="2">
      <t>エンタイ</t>
    </rPh>
    <rPh sb="2" eb="4">
      <t>ニッスウ</t>
    </rPh>
    <phoneticPr fontId="4"/>
  </si>
  <si>
    <t>税額の1000円未満切捨て</t>
    <rPh sb="0" eb="2">
      <t>ゼイガク</t>
    </rPh>
    <rPh sb="7" eb="8">
      <t>エン</t>
    </rPh>
    <rPh sb="8" eb="10">
      <t>ミマン</t>
    </rPh>
    <rPh sb="10" eb="12">
      <t>キリス</t>
    </rPh>
    <phoneticPr fontId="4"/>
  </si>
  <si>
    <t>1ヶ月経過後、12/31までの延滞日数</t>
    <rPh sb="2" eb="3">
      <t>ゲツ</t>
    </rPh>
    <rPh sb="3" eb="5">
      <t>ケイカ</t>
    </rPh>
    <rPh sb="5" eb="6">
      <t>ゴ</t>
    </rPh>
    <rPh sb="15" eb="17">
      <t>エンタイ</t>
    </rPh>
    <rPh sb="17" eb="19">
      <t>ニッスウ</t>
    </rPh>
    <phoneticPr fontId="4"/>
  </si>
  <si>
    <t>1/1以降、１ヶ月経過後の延滞日数</t>
    <rPh sb="3" eb="5">
      <t>イコウ</t>
    </rPh>
    <rPh sb="8" eb="9">
      <t>ゲツ</t>
    </rPh>
    <rPh sb="9" eb="12">
      <t>ケイカゴ</t>
    </rPh>
    <rPh sb="13" eb="15">
      <t>エンタイ</t>
    </rPh>
    <rPh sb="15" eb="17">
      <t>ニッスウ</t>
    </rPh>
    <phoneticPr fontId="4"/>
  </si>
  <si>
    <t>合計</t>
    <rPh sb="0" eb="2">
      <t>ゴウケイ</t>
    </rPh>
    <phoneticPr fontId="4"/>
  </si>
  <si>
    <t>市県民税
（普通徴収）</t>
    <rPh sb="0" eb="1">
      <t>シ</t>
    </rPh>
    <rPh sb="1" eb="2">
      <t>ケン</t>
    </rPh>
    <rPh sb="2" eb="3">
      <t>ミン</t>
    </rPh>
    <rPh sb="3" eb="4">
      <t>ゼイ</t>
    </rPh>
    <rPh sb="6" eb="7">
      <t>ススム</t>
    </rPh>
    <rPh sb="7" eb="8">
      <t>ツウ</t>
    </rPh>
    <rPh sb="8" eb="9">
      <t>シルシ</t>
    </rPh>
    <rPh sb="9" eb="10">
      <t>オサム</t>
    </rPh>
    <phoneticPr fontId="4"/>
  </si>
  <si>
    <t>市県民税
（特別徴収）</t>
    <rPh sb="0" eb="1">
      <t>シ</t>
    </rPh>
    <rPh sb="1" eb="2">
      <t>ケン</t>
    </rPh>
    <rPh sb="2" eb="3">
      <t>ミン</t>
    </rPh>
    <rPh sb="3" eb="4">
      <t>ゼイ</t>
    </rPh>
    <rPh sb="6" eb="7">
      <t>トク</t>
    </rPh>
    <rPh sb="7" eb="8">
      <t>ベツ</t>
    </rPh>
    <rPh sb="8" eb="9">
      <t>シルシ</t>
    </rPh>
    <rPh sb="9" eb="10">
      <t>オサム</t>
    </rPh>
    <phoneticPr fontId="4"/>
  </si>
  <si>
    <t>計算開始日
（納期限の翌日）</t>
    <rPh sb="0" eb="2">
      <t>ケイサン</t>
    </rPh>
    <rPh sb="2" eb="4">
      <t>カイシ</t>
    </rPh>
    <rPh sb="4" eb="5">
      <t>ヒ</t>
    </rPh>
    <rPh sb="7" eb="10">
      <t>ノウキゲン</t>
    </rPh>
    <rPh sb="11" eb="13">
      <t>ヨクジツ</t>
    </rPh>
    <phoneticPr fontId="4"/>
  </si>
  <si>
    <t>納期限の翌日から１ヶ月を経過する日</t>
    <rPh sb="0" eb="3">
      <t>ノウキゲン</t>
    </rPh>
    <rPh sb="4" eb="6">
      <t>ヨクジツ</t>
    </rPh>
    <rPh sb="10" eb="11">
      <t>ゲツ</t>
    </rPh>
    <rPh sb="12" eb="14">
      <t>ケイカ</t>
    </rPh>
    <rPh sb="16" eb="17">
      <t>ヒ</t>
    </rPh>
    <phoneticPr fontId="4"/>
  </si>
  <si>
    <t>納期限の曜日</t>
    <rPh sb="0" eb="3">
      <t>ノウキゲン</t>
    </rPh>
    <rPh sb="4" eb="6">
      <t>ヨウビ</t>
    </rPh>
    <phoneticPr fontId="3"/>
  </si>
  <si>
    <t>曜日判定</t>
    <rPh sb="0" eb="2">
      <t>ヨウビ</t>
    </rPh>
    <rPh sb="2" eb="4">
      <t>ハンテイ</t>
    </rPh>
    <phoneticPr fontId="3"/>
  </si>
  <si>
    <t>1ヶ月間が7.3%の場合、経過後が14.6%の場合は、小数点以下を残して計算しなければならない。</t>
    <rPh sb="2" eb="4">
      <t>ゲツカン</t>
    </rPh>
    <rPh sb="10" eb="12">
      <t>バアイ</t>
    </rPh>
    <rPh sb="13" eb="15">
      <t>ケイカ</t>
    </rPh>
    <rPh sb="15" eb="16">
      <t>ゴ</t>
    </rPh>
    <rPh sb="23" eb="25">
      <t>バアイ</t>
    </rPh>
    <rPh sb="27" eb="30">
      <t>ショウスウテン</t>
    </rPh>
    <rPh sb="30" eb="32">
      <t>イカ</t>
    </rPh>
    <rPh sb="33" eb="34">
      <t>ノコ</t>
    </rPh>
    <rPh sb="36" eb="38">
      <t>ケイサン</t>
    </rPh>
    <phoneticPr fontId="3"/>
  </si>
  <si>
    <t>←小数点以下切捨て→</t>
    <rPh sb="1" eb="4">
      <t>ショウスウテン</t>
    </rPh>
    <rPh sb="4" eb="6">
      <t>イカ</t>
    </rPh>
    <rPh sb="6" eb="8">
      <t>キリス</t>
    </rPh>
    <phoneticPr fontId="3"/>
  </si>
  <si>
    <t>国民健康保険税
後期高齢者
医療保険料
介護保険料</t>
    <rPh sb="0" eb="2">
      <t>コクミン</t>
    </rPh>
    <rPh sb="2" eb="4">
      <t>ケンコウ</t>
    </rPh>
    <rPh sb="4" eb="6">
      <t>ホケン</t>
    </rPh>
    <rPh sb="6" eb="7">
      <t>ゼイ</t>
    </rPh>
    <rPh sb="9" eb="11">
      <t>コウキ</t>
    </rPh>
    <rPh sb="11" eb="14">
      <t>コウレイシャ</t>
    </rPh>
    <rPh sb="15" eb="17">
      <t>イリョウ</t>
    </rPh>
    <rPh sb="17" eb="19">
      <t>ホケン</t>
    </rPh>
    <rPh sb="19" eb="20">
      <t>リョウ</t>
    </rPh>
    <rPh sb="22" eb="24">
      <t>カイゴ</t>
    </rPh>
    <rPh sb="24" eb="27">
      <t>ホケンリョウ</t>
    </rPh>
    <phoneticPr fontId="4"/>
  </si>
  <si>
    <t>年度（西暦）</t>
    <rPh sb="0" eb="2">
      <t>ネンド</t>
    </rPh>
    <rPh sb="3" eb="5">
      <t>セイレキ</t>
    </rPh>
    <phoneticPr fontId="3"/>
  </si>
  <si>
    <t>成人の日（1月）</t>
    <rPh sb="0" eb="2">
      <t>セイジン</t>
    </rPh>
    <rPh sb="3" eb="4">
      <t>ヒ</t>
    </rPh>
    <rPh sb="6" eb="7">
      <t>ガツ</t>
    </rPh>
    <phoneticPr fontId="3"/>
  </si>
  <si>
    <t>固定資産税
都市計画税
（償却資産）</t>
    <rPh sb="0" eb="1">
      <t>カタム</t>
    </rPh>
    <rPh sb="1" eb="2">
      <t>サダム</t>
    </rPh>
    <rPh sb="2" eb="3">
      <t>シ</t>
    </rPh>
    <rPh sb="3" eb="4">
      <t>サン</t>
    </rPh>
    <rPh sb="4" eb="5">
      <t>ゼイ</t>
    </rPh>
    <rPh sb="6" eb="7">
      <t>ミヤコ</t>
    </rPh>
    <rPh sb="7" eb="8">
      <t>シ</t>
    </rPh>
    <rPh sb="8" eb="9">
      <t>ケイ</t>
    </rPh>
    <rPh sb="9" eb="10">
      <t>ガ</t>
    </rPh>
    <rPh sb="10" eb="11">
      <t>ゼイ</t>
    </rPh>
    <rPh sb="13" eb="14">
      <t>ショウ</t>
    </rPh>
    <rPh sb="14" eb="15">
      <t>キャク</t>
    </rPh>
    <rPh sb="15" eb="16">
      <t>シ</t>
    </rPh>
    <rPh sb="16" eb="17">
      <t>サン</t>
    </rPh>
    <phoneticPr fontId="4"/>
  </si>
  <si>
    <t>特例基準割合（旧）</t>
    <rPh sb="0" eb="2">
      <t>トクレイ</t>
    </rPh>
    <rPh sb="2" eb="4">
      <t>キジュン</t>
    </rPh>
    <rPh sb="4" eb="6">
      <t>ワリアイ</t>
    </rPh>
    <rPh sb="7" eb="8">
      <t>キュウ</t>
    </rPh>
    <phoneticPr fontId="3"/>
  </si>
  <si>
    <t>特例基準割合（新）</t>
    <rPh sb="0" eb="2">
      <t>トクレイ</t>
    </rPh>
    <rPh sb="2" eb="4">
      <t>キジュン</t>
    </rPh>
    <rPh sb="4" eb="6">
      <t>ワリアイ</t>
    </rPh>
    <rPh sb="7" eb="8">
      <t>シン</t>
    </rPh>
    <phoneticPr fontId="3"/>
  </si>
  <si>
    <t>現在日：</t>
    <rPh sb="0" eb="2">
      <t>ゲンザイ</t>
    </rPh>
    <rPh sb="2" eb="3">
      <t>ビ</t>
    </rPh>
    <phoneticPr fontId="4"/>
  </si>
  <si>
    <t>4月</t>
    <rPh sb="1" eb="2">
      <t>ガツ</t>
    </rPh>
    <phoneticPr fontId="3"/>
  </si>
  <si>
    <t>5月</t>
    <rPh sb="1" eb="2">
      <t>ガツ</t>
    </rPh>
    <phoneticPr fontId="3"/>
  </si>
  <si>
    <t>税金</t>
    <rPh sb="0" eb="2">
      <t>ゼイキン</t>
    </rPh>
    <phoneticPr fontId="3"/>
  </si>
  <si>
    <t>納税課</t>
    <rPh sb="0" eb="3">
      <t>ノウゼイカ</t>
    </rPh>
    <phoneticPr fontId="3"/>
  </si>
  <si>
    <t>担当課</t>
    <rPh sb="0" eb="3">
      <t>タントウカ</t>
    </rPh>
    <phoneticPr fontId="3"/>
  </si>
  <si>
    <t>(0586)28-8968</t>
    <phoneticPr fontId="3"/>
  </si>
  <si>
    <t>後期高齢者医療保険料</t>
    <rPh sb="0" eb="2">
      <t>コウキ</t>
    </rPh>
    <rPh sb="2" eb="5">
      <t>コウレイシャ</t>
    </rPh>
    <rPh sb="5" eb="7">
      <t>イリョウ</t>
    </rPh>
    <rPh sb="7" eb="9">
      <t>ホケン</t>
    </rPh>
    <rPh sb="9" eb="10">
      <t>リョウ</t>
    </rPh>
    <phoneticPr fontId="3"/>
  </si>
  <si>
    <t>保険年金課</t>
    <rPh sb="0" eb="2">
      <t>ホケン</t>
    </rPh>
    <rPh sb="2" eb="4">
      <t>ネンキン</t>
    </rPh>
    <rPh sb="4" eb="5">
      <t>カ</t>
    </rPh>
    <phoneticPr fontId="3"/>
  </si>
  <si>
    <t>(0586)28-8985</t>
    <phoneticPr fontId="3"/>
  </si>
  <si>
    <t>介護保険料</t>
    <rPh sb="0" eb="2">
      <t>カイゴ</t>
    </rPh>
    <rPh sb="2" eb="5">
      <t>ホケンリョウ</t>
    </rPh>
    <phoneticPr fontId="3"/>
  </si>
  <si>
    <t>介護保険課</t>
    <rPh sb="0" eb="2">
      <t>カイゴ</t>
    </rPh>
    <rPh sb="2" eb="4">
      <t>ホケン</t>
    </rPh>
    <rPh sb="4" eb="5">
      <t>カ</t>
    </rPh>
    <phoneticPr fontId="3"/>
  </si>
  <si>
    <t>(0586)28-9019</t>
    <phoneticPr fontId="3"/>
  </si>
  <si>
    <t>電話番号</t>
    <rPh sb="0" eb="2">
      <t>デンワ</t>
    </rPh>
    <rPh sb="2" eb="4">
      <t>バンゴウ</t>
    </rPh>
    <phoneticPr fontId="3"/>
  </si>
  <si>
    <t>税金等の種類</t>
    <rPh sb="0" eb="3">
      <t>ゼイキントウ</t>
    </rPh>
    <rPh sb="4" eb="6">
      <t>シュルイ</t>
    </rPh>
    <phoneticPr fontId="4"/>
  </si>
  <si>
    <t>期月</t>
    <rPh sb="0" eb="1">
      <t>キ</t>
    </rPh>
    <rPh sb="1" eb="2">
      <t>ツキ</t>
    </rPh>
    <phoneticPr fontId="4"/>
  </si>
  <si>
    <t>※上記以外の税金等については、担当課までお問い合わせください。</t>
    <rPh sb="1" eb="3">
      <t>ジョウキ</t>
    </rPh>
    <rPh sb="3" eb="5">
      <t>イガイ</t>
    </rPh>
    <rPh sb="6" eb="8">
      <t>ゼイキン</t>
    </rPh>
    <rPh sb="8" eb="9">
      <t>トウ</t>
    </rPh>
    <rPh sb="15" eb="18">
      <t>タントウカ</t>
    </rPh>
    <rPh sb="21" eb="22">
      <t>ト</t>
    </rPh>
    <rPh sb="23" eb="24">
      <t>ア</t>
    </rPh>
    <phoneticPr fontId="3"/>
  </si>
  <si>
    <t>一宮市</t>
    <rPh sb="0" eb="3">
      <t>イチノミヤシ</t>
    </rPh>
    <phoneticPr fontId="3"/>
  </si>
  <si>
    <t>←未定なら旧と同じ値を入れておく。</t>
    <rPh sb="1" eb="3">
      <t>ミテイ</t>
    </rPh>
    <rPh sb="5" eb="6">
      <t>キュウ</t>
    </rPh>
    <rPh sb="7" eb="8">
      <t>オナ</t>
    </rPh>
    <rPh sb="9" eb="10">
      <t>アタイ</t>
    </rPh>
    <rPh sb="11" eb="12">
      <t>イ</t>
    </rPh>
    <phoneticPr fontId="3"/>
  </si>
  <si>
    <t>山の日（8月）</t>
    <rPh sb="0" eb="1">
      <t>ヤマ</t>
    </rPh>
    <rPh sb="2" eb="3">
      <t>ヒ</t>
    </rPh>
    <rPh sb="5" eb="6">
      <t>ガツ</t>
    </rPh>
    <phoneticPr fontId="3"/>
  </si>
  <si>
    <t>☆★☆　タイトルと8個の枠内を変更し、納期限をリストから選択　☆★☆</t>
    <rPh sb="10" eb="11">
      <t>コ</t>
    </rPh>
    <rPh sb="12" eb="14">
      <t>ワクナイ</t>
    </rPh>
    <rPh sb="15" eb="17">
      <t>ヘンコウ</t>
    </rPh>
    <rPh sb="19" eb="22">
      <t>ノウキゲン</t>
    </rPh>
    <rPh sb="28" eb="30">
      <t>センタク</t>
    </rPh>
    <phoneticPr fontId="3"/>
  </si>
  <si>
    <t>祝日</t>
    <rPh sb="0" eb="2">
      <t>シュクジツ</t>
    </rPh>
    <phoneticPr fontId="3"/>
  </si>
  <si>
    <t>選択肢</t>
    <rPh sb="0" eb="3">
      <t>センタクシ</t>
    </rPh>
    <phoneticPr fontId="3"/>
  </si>
  <si>
    <t>基準日</t>
    <rPh sb="0" eb="3">
      <t>キジュンビ</t>
    </rPh>
    <phoneticPr fontId="3"/>
  </si>
  <si>
    <t>軽自動車税
（種別割）</t>
    <rPh sb="0" eb="4">
      <t>ケイジドウシャ</t>
    </rPh>
    <rPh sb="4" eb="5">
      <t>ゼイ</t>
    </rPh>
    <rPh sb="7" eb="9">
      <t>シュベツ</t>
    </rPh>
    <rPh sb="9" eb="10">
      <t>ワリ</t>
    </rPh>
    <phoneticPr fontId="4"/>
  </si>
  <si>
    <t>スポーツの日（10月）</t>
    <rPh sb="5" eb="6">
      <t>ヒ</t>
    </rPh>
    <rPh sb="9" eb="10">
      <t>ガツ</t>
    </rPh>
    <phoneticPr fontId="3"/>
  </si>
  <si>
    <t>建国記念の日（2月）</t>
    <rPh sb="0" eb="2">
      <t>ケンコク</t>
    </rPh>
    <rPh sb="2" eb="4">
      <t>キネン</t>
    </rPh>
    <rPh sb="5" eb="6">
      <t>ヒ</t>
    </rPh>
    <rPh sb="8" eb="9">
      <t>ガツ</t>
    </rPh>
    <phoneticPr fontId="3"/>
  </si>
  <si>
    <t>令和8年度　税金・保険料の延滞金計算表 （R8.4.1～R9.3.31）</t>
    <rPh sb="0" eb="2">
      <t>レイワ</t>
    </rPh>
    <rPh sb="3" eb="5">
      <t>ネンド</t>
    </rPh>
    <rPh sb="6" eb="8">
      <t>ゼイキン</t>
    </rPh>
    <rPh sb="9" eb="11">
      <t>ホケン</t>
    </rPh>
    <rPh sb="11" eb="12">
      <t>リョウ</t>
    </rPh>
    <rPh sb="13" eb="15">
      <t>エンタイ</t>
    </rPh>
    <rPh sb="15" eb="16">
      <t>キン</t>
    </rPh>
    <rPh sb="16" eb="18">
      <t>ケイサン</t>
    </rPh>
    <rPh sb="18" eb="19">
      <t>ヒョウ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</si>
</sst>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176" formatCode="[$-411]ggge&quot;年&quot;m&quot;月&quot;d&quot;日&quot;;@"/>
    <numFmt numFmtId="177" formatCode="[$-411]ggge&quot;年&quot;mm&quot;月&quot;dd&quot;日&quot;;@"/>
    <numFmt numFmtId="178" formatCode="0.0%"/>
    <numFmt numFmtId="179" formatCode="0.00_);[Red]\(0.00\)"/>
    <numFmt numFmtId="180" formatCode="[$-411]ge\.mm\.dd"/>
    <numFmt numFmtId="181" formatCode="#,##0.00_ "/>
    <numFmt numFmtId="182" formatCode="aaa"/>
    <numFmt numFmtId="183" formatCode="[$-411]ggge&quot;年&quot;mm&quot;月&quot;dd&quot;日&quot;"/>
    <numFmt numFmtId="184" formatCode="[$-411]ge\.m\.d;@"/>
    <numFmt numFmtId="185" formatCode="&quot;(&quot;[$-411]ggge&quot;年)&quot;"/>
    <numFmt numFmtId="186" formatCode="[$-800411]ge\.m\.d;@"/>
  </numFmts>
  <fonts count="18" x14ac:knownFonts="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color indexed="10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b/>
      <sz val="11"/>
      <color indexed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sz val="9"/>
      <color indexed="48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6"/>
      <color indexed="1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8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114">
    <xf numFmtId="0" fontId="0" fillId="0" borderId="0" xfId="0">
      <alignment vertical="center"/>
    </xf>
    <xf numFmtId="38" fontId="10" fillId="2" borderId="1" xfId="1" applyFont="1" applyFill="1" applyBorder="1" applyProtection="1">
      <alignment vertical="center"/>
      <protection locked="0"/>
    </xf>
    <xf numFmtId="38" fontId="10" fillId="2" borderId="2" xfId="1" applyFont="1" applyFill="1" applyBorder="1" applyProtection="1">
      <alignment vertical="center"/>
      <protection locked="0"/>
    </xf>
    <xf numFmtId="38" fontId="10" fillId="2" borderId="3" xfId="1" applyFont="1" applyFill="1" applyBorder="1" applyProtection="1">
      <alignment vertical="center"/>
      <protection locked="0"/>
    </xf>
    <xf numFmtId="38" fontId="10" fillId="2" borderId="4" xfId="1" applyFont="1" applyFill="1" applyBorder="1" applyProtection="1">
      <alignment vertical="center"/>
      <protection locked="0"/>
    </xf>
    <xf numFmtId="38" fontId="10" fillId="2" borderId="5" xfId="1" applyFont="1" applyFill="1" applyBorder="1" applyProtection="1">
      <alignment vertical="center"/>
      <protection locked="0"/>
    </xf>
    <xf numFmtId="38" fontId="10" fillId="2" borderId="6" xfId="1" applyFont="1" applyFill="1" applyBorder="1" applyProtection="1">
      <alignment vertical="center"/>
      <protection locked="0"/>
    </xf>
    <xf numFmtId="0" fontId="1" fillId="0" borderId="0" xfId="2" applyProtection="1">
      <alignment vertical="center"/>
    </xf>
    <xf numFmtId="182" fontId="1" fillId="0" borderId="0" xfId="2" applyNumberFormat="1" applyProtection="1">
      <alignment vertical="center"/>
    </xf>
    <xf numFmtId="183" fontId="1" fillId="0" borderId="0" xfId="2" applyNumberFormat="1" applyProtection="1">
      <alignment vertical="center"/>
    </xf>
    <xf numFmtId="186" fontId="1" fillId="0" borderId="0" xfId="2" applyNumberFormat="1" applyProtection="1">
      <alignment vertical="center"/>
    </xf>
    <xf numFmtId="0" fontId="2" fillId="0" borderId="0" xfId="2" applyFont="1" applyAlignment="1" applyProtection="1">
      <alignment horizontal="left" vertical="center"/>
    </xf>
    <xf numFmtId="0" fontId="1" fillId="0" borderId="0" xfId="2" applyBorder="1" applyAlignment="1" applyProtection="1">
      <alignment horizontal="right" vertical="center"/>
    </xf>
    <xf numFmtId="0" fontId="6" fillId="0" borderId="0" xfId="2" applyFont="1" applyAlignment="1" applyProtection="1">
      <alignment horizontal="center" vertical="center"/>
    </xf>
    <xf numFmtId="177" fontId="7" fillId="0" borderId="0" xfId="2" applyNumberFormat="1" applyFont="1" applyAlignment="1" applyProtection="1">
      <alignment horizontal="center" vertical="center"/>
    </xf>
    <xf numFmtId="0" fontId="15" fillId="0" borderId="2" xfId="2" applyFont="1" applyBorder="1" applyAlignment="1" applyProtection="1">
      <alignment horizontal="right" vertical="center"/>
    </xf>
    <xf numFmtId="185" fontId="8" fillId="0" borderId="0" xfId="2" applyNumberFormat="1" applyFont="1" applyProtection="1">
      <alignment vertical="center"/>
    </xf>
    <xf numFmtId="0" fontId="1" fillId="0" borderId="0" xfId="2" applyAlignment="1" applyProtection="1">
      <alignment horizontal="right" vertical="center"/>
    </xf>
    <xf numFmtId="184" fontId="6" fillId="0" borderId="2" xfId="2" applyNumberFormat="1" applyFont="1" applyBorder="1" applyAlignment="1" applyProtection="1">
      <alignment horizontal="right" vertical="center"/>
    </xf>
    <xf numFmtId="184" fontId="6" fillId="0" borderId="0" xfId="2" applyNumberFormat="1" applyFont="1" applyBorder="1" applyAlignment="1" applyProtection="1">
      <alignment vertical="center"/>
    </xf>
    <xf numFmtId="177" fontId="7" fillId="0" borderId="0" xfId="2" applyNumberFormat="1" applyFont="1" applyBorder="1" applyAlignment="1" applyProtection="1">
      <alignment horizontal="center" vertical="center"/>
    </xf>
    <xf numFmtId="176" fontId="8" fillId="0" borderId="0" xfId="2" applyNumberFormat="1" applyFont="1" applyAlignment="1" applyProtection="1">
      <alignment horizontal="right" vertical="center"/>
    </xf>
    <xf numFmtId="57" fontId="15" fillId="0" borderId="2" xfId="2" applyNumberFormat="1" applyFont="1" applyBorder="1" applyAlignment="1" applyProtection="1">
      <alignment horizontal="right" vertical="center"/>
    </xf>
    <xf numFmtId="178" fontId="15" fillId="0" borderId="2" xfId="2" applyNumberFormat="1" applyFont="1" applyBorder="1" applyAlignment="1" applyProtection="1">
      <alignment horizontal="right" vertical="center"/>
    </xf>
    <xf numFmtId="178" fontId="8" fillId="0" borderId="0" xfId="2" applyNumberFormat="1" applyFont="1" applyProtection="1">
      <alignment vertical="center"/>
    </xf>
    <xf numFmtId="178" fontId="8" fillId="0" borderId="0" xfId="2" applyNumberFormat="1" applyFont="1" applyAlignment="1" applyProtection="1">
      <alignment horizontal="right" vertical="center"/>
    </xf>
    <xf numFmtId="0" fontId="7" fillId="0" borderId="7" xfId="2" applyFont="1" applyBorder="1" applyAlignment="1" applyProtection="1">
      <alignment horizontal="right" vertical="center"/>
    </xf>
    <xf numFmtId="177" fontId="7" fillId="0" borderId="7" xfId="2" applyNumberFormat="1" applyFont="1" applyBorder="1" applyAlignment="1" applyProtection="1">
      <alignment horizontal="left" vertical="center"/>
    </xf>
    <xf numFmtId="185" fontId="8" fillId="0" borderId="0" xfId="2" applyNumberFormat="1" applyFont="1" applyAlignment="1" applyProtection="1">
      <alignment horizontal="center" vertical="center"/>
    </xf>
    <xf numFmtId="176" fontId="9" fillId="0" borderId="0" xfId="2" applyNumberFormat="1" applyFont="1" applyAlignment="1" applyProtection="1">
      <alignment vertical="center"/>
    </xf>
    <xf numFmtId="0" fontId="1" fillId="0" borderId="3" xfId="2" applyBorder="1" applyAlignment="1" applyProtection="1">
      <alignment horizontal="distributed" vertical="center" indent="2"/>
    </xf>
    <xf numFmtId="0" fontId="1" fillId="0" borderId="8" xfId="2" applyBorder="1" applyAlignment="1" applyProtection="1">
      <alignment horizontal="distributed" vertical="center" wrapText="1" indent="2"/>
    </xf>
    <xf numFmtId="0" fontId="10" fillId="0" borderId="5" xfId="2" applyFont="1" applyBorder="1" applyAlignment="1" applyProtection="1">
      <alignment horizontal="center" vertical="center" wrapText="1"/>
    </xf>
    <xf numFmtId="0" fontId="9" fillId="0" borderId="5" xfId="2" applyFont="1" applyBorder="1" applyAlignment="1" applyProtection="1">
      <alignment horizontal="center" vertical="center" wrapText="1"/>
    </xf>
    <xf numFmtId="0" fontId="13" fillId="0" borderId="0" xfId="2" applyFont="1" applyBorder="1" applyAlignment="1" applyProtection="1">
      <alignment horizontal="center" vertical="center" wrapText="1"/>
    </xf>
    <xf numFmtId="0" fontId="13" fillId="0" borderId="0" xfId="2" applyFont="1" applyAlignment="1" applyProtection="1">
      <alignment horizontal="center" vertical="center" wrapText="1" shrinkToFit="1"/>
    </xf>
    <xf numFmtId="0" fontId="13" fillId="0" borderId="0" xfId="2" applyFont="1" applyAlignment="1" applyProtection="1">
      <alignment horizontal="center" vertical="center" wrapText="1"/>
    </xf>
    <xf numFmtId="0" fontId="13" fillId="0" borderId="0" xfId="2" applyFont="1" applyBorder="1" applyAlignment="1" applyProtection="1">
      <alignment horizontal="center" vertical="center" wrapText="1" shrinkToFit="1"/>
    </xf>
    <xf numFmtId="0" fontId="13" fillId="0" borderId="0" xfId="2" applyFont="1" applyAlignment="1" applyProtection="1">
      <alignment vertical="center" wrapText="1" shrinkToFit="1"/>
    </xf>
    <xf numFmtId="178" fontId="13" fillId="0" borderId="0" xfId="2" applyNumberFormat="1" applyFont="1" applyAlignment="1" applyProtection="1">
      <alignment horizontal="center" vertical="center" wrapText="1" shrinkToFit="1"/>
    </xf>
    <xf numFmtId="178" fontId="13" fillId="0" borderId="0" xfId="2" applyNumberFormat="1" applyFont="1" applyAlignment="1" applyProtection="1">
      <alignment horizontal="center" vertical="center"/>
    </xf>
    <xf numFmtId="179" fontId="13" fillId="0" borderId="0" xfId="2" applyNumberFormat="1" applyFont="1" applyAlignment="1" applyProtection="1">
      <alignment horizontal="center" vertical="center" wrapText="1" shrinkToFit="1"/>
    </xf>
    <xf numFmtId="183" fontId="1" fillId="0" borderId="9" xfId="2" applyNumberFormat="1" applyBorder="1" applyProtection="1">
      <alignment vertical="center"/>
    </xf>
    <xf numFmtId="0" fontId="8" fillId="0" borderId="4" xfId="2" applyFont="1" applyBorder="1" applyAlignment="1" applyProtection="1">
      <alignment horizontal="center" vertical="center" wrapText="1"/>
    </xf>
    <xf numFmtId="177" fontId="8" fillId="0" borderId="10" xfId="2" applyNumberFormat="1" applyFont="1" applyBorder="1" applyAlignment="1" applyProtection="1">
      <alignment horizontal="center" vertical="center"/>
    </xf>
    <xf numFmtId="38" fontId="9" fillId="0" borderId="11" xfId="1" applyFont="1" applyBorder="1" applyAlignment="1" applyProtection="1">
      <alignment horizontal="right" vertical="center"/>
    </xf>
    <xf numFmtId="180" fontId="1" fillId="0" borderId="0" xfId="1" applyNumberFormat="1" applyFont="1" applyBorder="1" applyAlignment="1" applyProtection="1">
      <alignment horizontal="right" vertical="center"/>
    </xf>
    <xf numFmtId="0" fontId="1" fillId="0" borderId="0" xfId="2" applyNumberFormat="1" applyProtection="1">
      <alignment vertical="center"/>
    </xf>
    <xf numFmtId="38" fontId="1" fillId="0" borderId="0" xfId="2" applyNumberFormat="1" applyProtection="1">
      <alignment vertical="center"/>
    </xf>
    <xf numFmtId="0" fontId="1" fillId="0" borderId="0" xfId="2" applyNumberFormat="1" applyFont="1" applyBorder="1" applyAlignment="1" applyProtection="1">
      <alignment horizontal="right" vertical="center"/>
    </xf>
    <xf numFmtId="0" fontId="1" fillId="0" borderId="0" xfId="2" applyNumberFormat="1" applyAlignment="1" applyProtection="1">
      <alignment horizontal="right" vertical="center"/>
    </xf>
    <xf numFmtId="181" fontId="1" fillId="0" borderId="0" xfId="2" applyNumberFormat="1" applyAlignment="1" applyProtection="1">
      <alignment horizontal="right" vertical="center"/>
    </xf>
    <xf numFmtId="181" fontId="1" fillId="0" borderId="0" xfId="2" applyNumberFormat="1" applyProtection="1">
      <alignment vertical="center"/>
    </xf>
    <xf numFmtId="183" fontId="1" fillId="0" borderId="12" xfId="2" applyNumberFormat="1" applyBorder="1" applyProtection="1">
      <alignment vertical="center"/>
    </xf>
    <xf numFmtId="0" fontId="8" fillId="0" borderId="2" xfId="2" applyFont="1" applyBorder="1" applyAlignment="1" applyProtection="1">
      <alignment horizontal="center" vertical="center" wrapText="1"/>
    </xf>
    <xf numFmtId="177" fontId="8" fillId="0" borderId="13" xfId="2" applyNumberFormat="1" applyFont="1" applyBorder="1" applyAlignment="1" applyProtection="1">
      <alignment horizontal="center" vertical="center"/>
    </xf>
    <xf numFmtId="38" fontId="9" fillId="0" borderId="14" xfId="1" applyFont="1" applyBorder="1" applyAlignment="1" applyProtection="1">
      <alignment horizontal="right" vertical="center"/>
    </xf>
    <xf numFmtId="38" fontId="1" fillId="0" borderId="0" xfId="2" applyNumberFormat="1" applyBorder="1" applyProtection="1">
      <alignment vertical="center"/>
    </xf>
    <xf numFmtId="0" fontId="8" fillId="0" borderId="3" xfId="2" applyFont="1" applyBorder="1" applyAlignment="1" applyProtection="1">
      <alignment horizontal="center" vertical="center" wrapText="1"/>
    </xf>
    <xf numFmtId="177" fontId="8" fillId="0" borderId="8" xfId="2" applyNumberFormat="1" applyFont="1" applyBorder="1" applyAlignment="1" applyProtection="1">
      <alignment horizontal="center" vertical="center"/>
    </xf>
    <xf numFmtId="38" fontId="9" fillId="0" borderId="15" xfId="1" applyFont="1" applyBorder="1" applyAlignment="1" applyProtection="1">
      <alignment horizontal="right" vertical="center"/>
    </xf>
    <xf numFmtId="0" fontId="8" fillId="0" borderId="1" xfId="2" applyFont="1" applyBorder="1" applyAlignment="1" applyProtection="1">
      <alignment horizontal="center" vertical="center" wrapText="1"/>
    </xf>
    <xf numFmtId="0" fontId="8" fillId="0" borderId="17" xfId="2" applyFont="1" applyBorder="1" applyAlignment="1" applyProtection="1">
      <alignment horizontal="center" vertical="center"/>
    </xf>
    <xf numFmtId="177" fontId="8" fillId="0" borderId="6" xfId="2" applyNumberFormat="1" applyFont="1" applyBorder="1" applyAlignment="1" applyProtection="1">
      <alignment horizontal="center" vertical="center"/>
    </xf>
    <xf numFmtId="0" fontId="8" fillId="0" borderId="4" xfId="2" applyFont="1" applyBorder="1" applyAlignment="1" applyProtection="1">
      <alignment horizontal="center" vertical="center"/>
    </xf>
    <xf numFmtId="183" fontId="1" fillId="0" borderId="18" xfId="2" applyNumberFormat="1" applyBorder="1" applyProtection="1">
      <alignment vertical="center"/>
    </xf>
    <xf numFmtId="0" fontId="8" fillId="0" borderId="2" xfId="2" applyFont="1" applyBorder="1" applyAlignment="1" applyProtection="1">
      <alignment horizontal="center" vertical="center"/>
    </xf>
    <xf numFmtId="183" fontId="1" fillId="0" borderId="9" xfId="2" applyNumberFormat="1" applyFont="1" applyBorder="1" applyProtection="1">
      <alignment vertical="center"/>
    </xf>
    <xf numFmtId="0" fontId="8" fillId="0" borderId="1" xfId="2" applyFont="1" applyBorder="1" applyAlignment="1" applyProtection="1">
      <alignment horizontal="center" vertical="center"/>
    </xf>
    <xf numFmtId="183" fontId="1" fillId="0" borderId="12" xfId="2" applyNumberFormat="1" applyFont="1" applyBorder="1" applyProtection="1">
      <alignment vertical="center"/>
    </xf>
    <xf numFmtId="183" fontId="1" fillId="0" borderId="18" xfId="2" applyNumberFormat="1" applyFont="1" applyBorder="1" applyProtection="1">
      <alignment vertical="center"/>
    </xf>
    <xf numFmtId="0" fontId="8" fillId="0" borderId="3" xfId="2" applyFont="1" applyBorder="1" applyAlignment="1" applyProtection="1">
      <alignment horizontal="center" vertical="center"/>
    </xf>
    <xf numFmtId="0" fontId="1" fillId="0" borderId="0" xfId="2" applyAlignment="1" applyProtection="1">
      <alignment horizontal="center" vertical="center"/>
    </xf>
    <xf numFmtId="0" fontId="1" fillId="0" borderId="0" xfId="2" applyBorder="1" applyProtection="1">
      <alignment vertical="center"/>
    </xf>
    <xf numFmtId="0" fontId="1" fillId="0" borderId="0" xfId="2" applyNumberFormat="1" applyBorder="1" applyAlignment="1" applyProtection="1">
      <alignment horizontal="right" vertical="center"/>
    </xf>
    <xf numFmtId="0" fontId="1" fillId="0" borderId="8" xfId="2" applyBorder="1" applyAlignment="1" applyProtection="1">
      <alignment horizontal="distributed" vertical="center" indent="1"/>
    </xf>
    <xf numFmtId="0" fontId="1" fillId="0" borderId="19" xfId="2" applyBorder="1" applyAlignment="1" applyProtection="1">
      <alignment horizontal="center" vertical="center"/>
    </xf>
    <xf numFmtId="0" fontId="1" fillId="0" borderId="20" xfId="2" applyBorder="1" applyAlignment="1" applyProtection="1">
      <alignment horizontal="center" vertical="center"/>
    </xf>
    <xf numFmtId="0" fontId="16" fillId="0" borderId="0" xfId="2" applyFont="1" applyProtection="1">
      <alignment vertical="center"/>
    </xf>
    <xf numFmtId="186" fontId="13" fillId="0" borderId="0" xfId="2" applyNumberFormat="1" applyFont="1" applyAlignment="1" applyProtection="1">
      <alignment horizontal="center" vertical="center"/>
    </xf>
    <xf numFmtId="182" fontId="13" fillId="0" borderId="0" xfId="2" applyNumberFormat="1" applyFont="1" applyAlignment="1" applyProtection="1">
      <alignment horizontal="center" vertical="center"/>
    </xf>
    <xf numFmtId="183" fontId="13" fillId="0" borderId="0" xfId="2" applyNumberFormat="1" applyFont="1" applyAlignment="1" applyProtection="1">
      <alignment horizontal="center" vertical="center"/>
    </xf>
    <xf numFmtId="0" fontId="13" fillId="0" borderId="0" xfId="2" applyFont="1" applyAlignment="1" applyProtection="1">
      <alignment horizontal="center"/>
    </xf>
    <xf numFmtId="182" fontId="13" fillId="0" borderId="0" xfId="2" applyNumberFormat="1" applyFont="1" applyAlignment="1" applyProtection="1">
      <alignment horizontal="center"/>
    </xf>
    <xf numFmtId="183" fontId="13" fillId="0" borderId="0" xfId="2" applyNumberFormat="1" applyFont="1" applyAlignment="1" applyProtection="1">
      <alignment horizontal="center"/>
    </xf>
    <xf numFmtId="0" fontId="8" fillId="0" borderId="16" xfId="2" applyFont="1" applyBorder="1" applyAlignment="1" applyProtection="1">
      <alignment horizontal="distributed" vertical="center" wrapText="1" indent="1"/>
    </xf>
    <xf numFmtId="38" fontId="10" fillId="2" borderId="31" xfId="1" applyFont="1" applyFill="1" applyBorder="1" applyProtection="1">
      <alignment vertical="center"/>
      <protection locked="0"/>
    </xf>
    <xf numFmtId="177" fontId="8" fillId="0" borderId="10" xfId="2" applyNumberFormat="1" applyFont="1" applyFill="1" applyBorder="1" applyAlignment="1" applyProtection="1">
      <alignment horizontal="center" vertical="center"/>
    </xf>
    <xf numFmtId="177" fontId="8" fillId="0" borderId="13" xfId="2" applyNumberFormat="1" applyFont="1" applyFill="1" applyBorder="1" applyAlignment="1" applyProtection="1">
      <alignment horizontal="center" vertical="center"/>
    </xf>
    <xf numFmtId="177" fontId="8" fillId="0" borderId="8" xfId="2" applyNumberFormat="1" applyFont="1" applyFill="1" applyBorder="1" applyAlignment="1" applyProtection="1">
      <alignment horizontal="center" vertical="center"/>
    </xf>
    <xf numFmtId="0" fontId="17" fillId="0" borderId="21" xfId="2" applyFont="1" applyBorder="1" applyAlignment="1" applyProtection="1">
      <alignment horizontal="distributed" vertical="center"/>
    </xf>
    <xf numFmtId="0" fontId="17" fillId="0" borderId="2" xfId="2" applyFont="1" applyBorder="1" applyAlignment="1" applyProtection="1">
      <alignment horizontal="center" vertical="center"/>
    </xf>
    <xf numFmtId="0" fontId="17" fillId="0" borderId="21" xfId="2" applyFont="1" applyBorder="1" applyAlignment="1" applyProtection="1">
      <alignment horizontal="distributed" vertical="center" shrinkToFit="1"/>
    </xf>
    <xf numFmtId="0" fontId="17" fillId="0" borderId="22" xfId="2" applyFont="1" applyBorder="1" applyAlignment="1" applyProtection="1">
      <alignment horizontal="distributed" vertical="center"/>
    </xf>
    <xf numFmtId="0" fontId="17" fillId="0" borderId="23" xfId="2" applyFont="1" applyBorder="1" applyAlignment="1" applyProtection="1">
      <alignment horizontal="center" vertical="center"/>
    </xf>
    <xf numFmtId="0" fontId="9" fillId="3" borderId="0" xfId="2" applyFont="1" applyFill="1" applyAlignment="1" applyProtection="1">
      <alignment horizontal="distributed" vertical="center"/>
    </xf>
    <xf numFmtId="0" fontId="8" fillId="0" borderId="0" xfId="2" applyFont="1" applyAlignment="1" applyProtection="1">
      <alignment horizontal="right" vertical="center"/>
    </xf>
    <xf numFmtId="0" fontId="14" fillId="0" borderId="0" xfId="2" applyFont="1" applyAlignment="1" applyProtection="1">
      <alignment horizontal="center" vertical="center"/>
    </xf>
    <xf numFmtId="0" fontId="8" fillId="0" borderId="0" xfId="2" applyFont="1" applyBorder="1" applyAlignment="1" applyProtection="1">
      <alignment horizontal="right" vertical="center"/>
    </xf>
    <xf numFmtId="176" fontId="8" fillId="0" borderId="0" xfId="2" applyNumberFormat="1" applyFont="1" applyAlignment="1" applyProtection="1">
      <alignment horizontal="right" vertical="center"/>
    </xf>
    <xf numFmtId="0" fontId="8" fillId="0" borderId="24" xfId="2" applyFont="1" applyBorder="1" applyAlignment="1" applyProtection="1">
      <alignment horizontal="distributed" vertical="center" indent="1"/>
    </xf>
    <xf numFmtId="0" fontId="1" fillId="0" borderId="25" xfId="2" applyBorder="1" applyAlignment="1" applyProtection="1">
      <alignment horizontal="distributed" vertical="center" indent="1"/>
    </xf>
    <xf numFmtId="0" fontId="1" fillId="0" borderId="26" xfId="2" applyBorder="1" applyAlignment="1" applyProtection="1">
      <alignment horizontal="distributed" vertical="center" indent="1"/>
    </xf>
    <xf numFmtId="0" fontId="1" fillId="0" borderId="20" xfId="2" applyBorder="1" applyAlignment="1" applyProtection="1">
      <alignment horizontal="center" vertical="center"/>
    </xf>
    <xf numFmtId="0" fontId="1" fillId="0" borderId="27" xfId="2" applyBorder="1" applyAlignment="1" applyProtection="1">
      <alignment horizontal="center" vertical="center"/>
    </xf>
    <xf numFmtId="0" fontId="2" fillId="0" borderId="0" xfId="2" applyFont="1" applyAlignment="1" applyProtection="1">
      <alignment horizontal="center" vertical="center"/>
    </xf>
    <xf numFmtId="0" fontId="5" fillId="0" borderId="0" xfId="2" applyFont="1" applyAlignment="1" applyProtection="1">
      <alignment horizontal="center" vertical="center"/>
    </xf>
    <xf numFmtId="0" fontId="8" fillId="0" borderId="25" xfId="2" applyFont="1" applyBorder="1" applyAlignment="1" applyProtection="1">
      <alignment horizontal="distributed" vertical="center" indent="1"/>
    </xf>
    <xf numFmtId="0" fontId="8" fillId="0" borderId="26" xfId="2" applyFont="1" applyBorder="1" applyAlignment="1" applyProtection="1">
      <alignment horizontal="distributed" vertical="center" indent="1"/>
    </xf>
    <xf numFmtId="0" fontId="17" fillId="0" borderId="2" xfId="2" applyFont="1" applyBorder="1" applyAlignment="1" applyProtection="1">
      <alignment horizontal="center" vertical="center"/>
    </xf>
    <xf numFmtId="0" fontId="17" fillId="0" borderId="28" xfId="2" applyFont="1" applyBorder="1" applyAlignment="1" applyProtection="1">
      <alignment horizontal="center" vertical="center"/>
    </xf>
    <xf numFmtId="0" fontId="17" fillId="0" borderId="23" xfId="2" applyFont="1" applyBorder="1" applyAlignment="1" applyProtection="1">
      <alignment horizontal="center" vertical="center"/>
    </xf>
    <xf numFmtId="0" fontId="17" fillId="0" borderId="29" xfId="2" applyFont="1" applyBorder="1" applyAlignment="1" applyProtection="1">
      <alignment horizontal="center" vertical="center"/>
    </xf>
    <xf numFmtId="0" fontId="1" fillId="0" borderId="30" xfId="2" applyBorder="1" applyAlignment="1" applyProtection="1">
      <alignment horizontal="left" vertical="center"/>
    </xf>
  </cellXfs>
  <cellStyles count="3">
    <cellStyle name="桁区切り 2" xfId="1"/>
    <cellStyle name="標準" xfId="0" builtinId="0"/>
    <cellStyle name="標準 2" xfId="2"/>
  </cellStyles>
  <dxfs count="1"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Y85"/>
  <sheetViews>
    <sheetView showGridLines="0" tabSelected="1" view="pageBreakPreview" topLeftCell="E1" zoomScale="85" zoomScaleNormal="40" zoomScaleSheetLayoutView="85" workbookViewId="0">
      <selection activeCell="E1" sqref="E1:I1"/>
    </sheetView>
  </sheetViews>
  <sheetFormatPr defaultColWidth="9" defaultRowHeight="13.5" x14ac:dyDescent="0.15"/>
  <cols>
    <col min="1" max="1" width="9.5" style="7" hidden="1" customWidth="1"/>
    <col min="2" max="2" width="3.375" style="8" hidden="1" customWidth="1"/>
    <col min="3" max="3" width="17.625" style="9" hidden="1" customWidth="1"/>
    <col min="4" max="4" width="9.5" style="10" hidden="1" customWidth="1"/>
    <col min="5" max="5" width="19.75" style="7" customWidth="1"/>
    <col min="6" max="6" width="14.75" style="7" bestFit="1" customWidth="1"/>
    <col min="7" max="7" width="22.625" style="7" customWidth="1"/>
    <col min="8" max="8" width="12.75" style="7" customWidth="1"/>
    <col min="9" max="9" width="9.625" style="7" customWidth="1"/>
    <col min="10" max="13" width="11" style="7" customWidth="1"/>
    <col min="14" max="14" width="11.625" style="7" customWidth="1"/>
    <col min="15" max="15" width="9.25" style="17" customWidth="1"/>
    <col min="16" max="16" width="9.25" style="7" customWidth="1"/>
    <col min="17" max="17" width="9.25" style="12" customWidth="1"/>
    <col min="18" max="18" width="10.875" style="7" customWidth="1"/>
    <col min="19" max="20" width="9.25" style="7" customWidth="1"/>
    <col min="21" max="23" width="8.5" style="7" customWidth="1"/>
    <col min="24" max="24" width="8.375" style="7" customWidth="1"/>
    <col min="25" max="25" width="7" style="7" customWidth="1"/>
    <col min="26" max="43" width="8.5" style="7" customWidth="1"/>
    <col min="44" max="16384" width="9" style="7"/>
  </cols>
  <sheetData>
    <row r="1" spans="1:25" ht="24.75" customHeight="1" x14ac:dyDescent="0.15">
      <c r="E1" s="105" t="s">
        <v>53</v>
      </c>
      <c r="F1" s="105"/>
      <c r="G1" s="105"/>
      <c r="H1" s="105"/>
      <c r="I1" s="105"/>
      <c r="J1" s="106" t="s">
        <v>46</v>
      </c>
      <c r="K1" s="106"/>
      <c r="L1" s="106"/>
      <c r="M1" s="106"/>
      <c r="N1" s="106"/>
      <c r="O1" s="106"/>
      <c r="P1" s="106"/>
      <c r="Q1" s="106"/>
      <c r="R1" s="106"/>
    </row>
    <row r="2" spans="1:25" ht="14.25" customHeight="1" x14ac:dyDescent="0.15">
      <c r="E2" s="97" t="str">
        <f ca="1">IF(G4&gt;R2,"※※最新のファイルを使用してください。※※","")</f>
        <v/>
      </c>
      <c r="F2" s="97"/>
      <c r="G2" s="97"/>
      <c r="J2" s="14"/>
      <c r="K2" s="96" t="s">
        <v>21</v>
      </c>
      <c r="L2" s="96"/>
      <c r="M2" s="15">
        <v>2026</v>
      </c>
      <c r="N2" s="16">
        <f>DATE(M2,1,1)</f>
        <v>46023</v>
      </c>
      <c r="P2" s="98" t="s">
        <v>0</v>
      </c>
      <c r="Q2" s="98"/>
      <c r="R2" s="18">
        <v>46392</v>
      </c>
      <c r="S2" s="19"/>
    </row>
    <row r="3" spans="1:25" ht="14.25" customHeight="1" x14ac:dyDescent="0.15">
      <c r="E3" s="97"/>
      <c r="F3" s="97"/>
      <c r="G3" s="97"/>
      <c r="H3" s="20"/>
      <c r="I3" s="20"/>
      <c r="J3" s="14"/>
      <c r="K3" s="99" t="s">
        <v>45</v>
      </c>
      <c r="L3" s="99"/>
      <c r="M3" s="22">
        <v>46245</v>
      </c>
      <c r="N3" s="16"/>
      <c r="P3" s="96" t="s">
        <v>24</v>
      </c>
      <c r="Q3" s="96"/>
      <c r="R3" s="23">
        <v>1.7999999999999999E-2</v>
      </c>
      <c r="S3" s="24">
        <f>R3+1%</f>
        <v>2.7999999999999997E-2</v>
      </c>
      <c r="T3" s="25">
        <f>R3+7.3%</f>
        <v>9.0999999999999998E-2</v>
      </c>
    </row>
    <row r="4" spans="1:25" ht="14.25" customHeight="1" x14ac:dyDescent="0.15">
      <c r="E4" s="13"/>
      <c r="F4" s="26" t="s">
        <v>26</v>
      </c>
      <c r="G4" s="27">
        <f ca="1">TODAY()</f>
        <v>46114</v>
      </c>
      <c r="H4" s="20"/>
      <c r="I4" s="20"/>
      <c r="J4" s="14"/>
      <c r="K4" s="99" t="s">
        <v>51</v>
      </c>
      <c r="L4" s="99"/>
      <c r="M4" s="22">
        <v>46307</v>
      </c>
      <c r="N4" s="16"/>
      <c r="P4" s="96" t="s">
        <v>25</v>
      </c>
      <c r="Q4" s="96"/>
      <c r="R4" s="23">
        <v>1.7999999999999999E-2</v>
      </c>
      <c r="S4" s="24">
        <f>R4+1%</f>
        <v>2.7999999999999997E-2</v>
      </c>
      <c r="T4" s="25">
        <f>R4+7.3%</f>
        <v>9.0999999999999998E-2</v>
      </c>
      <c r="U4" s="78" t="s">
        <v>44</v>
      </c>
    </row>
    <row r="5" spans="1:25" ht="14.25" customHeight="1" x14ac:dyDescent="0.15">
      <c r="E5" s="13"/>
      <c r="F5" s="13"/>
      <c r="G5" s="11"/>
      <c r="H5" s="20"/>
      <c r="I5" s="20"/>
      <c r="J5" s="14"/>
      <c r="K5" s="96" t="s">
        <v>22</v>
      </c>
      <c r="L5" s="96"/>
      <c r="M5" s="22">
        <v>46398</v>
      </c>
      <c r="N5" s="28"/>
      <c r="P5" s="29" t="s">
        <v>18</v>
      </c>
      <c r="Q5" s="21"/>
    </row>
    <row r="6" spans="1:25" ht="14.25" customHeight="1" x14ac:dyDescent="0.15">
      <c r="E6" s="13"/>
      <c r="F6" s="13"/>
      <c r="G6" s="11"/>
      <c r="H6" s="20"/>
      <c r="I6" s="20"/>
      <c r="J6" s="14"/>
      <c r="K6" s="96" t="s">
        <v>52</v>
      </c>
      <c r="L6" s="96"/>
      <c r="M6" s="22">
        <v>46429</v>
      </c>
      <c r="S6" s="95" t="s">
        <v>19</v>
      </c>
      <c r="T6" s="95"/>
      <c r="U6" s="95"/>
      <c r="V6" s="95"/>
    </row>
    <row r="7" spans="1:25" ht="35.1" customHeight="1" thickBot="1" x14ac:dyDescent="0.2">
      <c r="A7" s="82" t="s">
        <v>49</v>
      </c>
      <c r="B7" s="83"/>
      <c r="C7" s="84" t="s">
        <v>48</v>
      </c>
      <c r="E7" s="75" t="s">
        <v>40</v>
      </c>
      <c r="F7" s="30" t="s">
        <v>41</v>
      </c>
      <c r="G7" s="31" t="s">
        <v>1</v>
      </c>
      <c r="H7" s="32" t="s">
        <v>2</v>
      </c>
      <c r="I7" s="33" t="s">
        <v>3</v>
      </c>
      <c r="J7" s="34" t="s">
        <v>14</v>
      </c>
      <c r="K7" s="34" t="s">
        <v>15</v>
      </c>
      <c r="L7" s="35" t="s">
        <v>4</v>
      </c>
      <c r="M7" s="35" t="s">
        <v>5</v>
      </c>
      <c r="N7" s="35" t="s">
        <v>6</v>
      </c>
      <c r="O7" s="36" t="s">
        <v>7</v>
      </c>
      <c r="P7" s="36" t="s">
        <v>8</v>
      </c>
      <c r="Q7" s="37" t="s">
        <v>9</v>
      </c>
      <c r="R7" s="38" t="s">
        <v>10</v>
      </c>
      <c r="S7" s="39">
        <f>S3</f>
        <v>2.7999999999999997E-2</v>
      </c>
      <c r="T7" s="40">
        <f>S4</f>
        <v>2.7999999999999997E-2</v>
      </c>
      <c r="U7" s="40">
        <f>T3</f>
        <v>9.0999999999999998E-2</v>
      </c>
      <c r="V7" s="40">
        <f>T4</f>
        <v>9.0999999999999998E-2</v>
      </c>
      <c r="W7" s="40" t="s">
        <v>11</v>
      </c>
      <c r="X7" s="37" t="s">
        <v>16</v>
      </c>
      <c r="Y7" s="41" t="s">
        <v>17</v>
      </c>
    </row>
    <row r="8" spans="1:25" ht="18" customHeight="1" x14ac:dyDescent="0.15">
      <c r="A8" s="10">
        <f>DATE(M2,5,1)-1</f>
        <v>46142</v>
      </c>
      <c r="B8" s="8">
        <f>WEEKDAY(A8,1)</f>
        <v>5</v>
      </c>
      <c r="C8" s="42">
        <f>IF(B8=1,A8+1,IF(B8=7,A8+2,A8))</f>
        <v>46142</v>
      </c>
      <c r="E8" s="100" t="s">
        <v>12</v>
      </c>
      <c r="F8" s="43" t="str">
        <f>IF(Y8=1,"納期限確認！","1期")</f>
        <v>1期</v>
      </c>
      <c r="G8" s="44">
        <v>46203</v>
      </c>
      <c r="H8" s="86"/>
      <c r="I8" s="45">
        <f>IF(H8&lt;2000,0,IF(W8&gt;=1000,ROUNDDOWN(W8,-2),0))</f>
        <v>0</v>
      </c>
      <c r="J8" s="46">
        <f>G8+1</f>
        <v>46204</v>
      </c>
      <c r="K8" s="46">
        <f t="shared" ref="K8:K36" si="0">EDATE(J8,1)-1</f>
        <v>46234</v>
      </c>
      <c r="L8" s="7">
        <f t="shared" ref="L8:L36" si="1">DATEDIF(G8,K8,"d")</f>
        <v>31</v>
      </c>
      <c r="M8" s="7">
        <f t="shared" ref="M8:M36" si="2">IF(K8&lt;$A$16,DATEDIF(G8,K8,"d"),IF(G8&lt;$A$16,DATEDIF(G8,$A$16,"d"),0))</f>
        <v>31</v>
      </c>
      <c r="N8" s="47">
        <f>L8-M8</f>
        <v>0</v>
      </c>
      <c r="O8" s="17">
        <f t="shared" ref="O8:O36" ca="1" si="3">IF(G8&lt;G$4,DATEDIF(G8,G$4,"ｄ"),0)</f>
        <v>0</v>
      </c>
      <c r="P8" s="48">
        <f>ROUNDDOWN(H8,-3)</f>
        <v>0</v>
      </c>
      <c r="Q8" s="49">
        <f t="shared" ref="Q8:Q36" ca="1" si="4">IF(O8=0,0,IF(M8=0,0,IF($G$4&lt;$A$16,DATEDIF(G8,$G$4,"d")-M8,DATEDIF(G8,$A$16,"d")-M8)))</f>
        <v>0</v>
      </c>
      <c r="R8" s="50">
        <f t="shared" ref="R8:R36" ca="1" si="5">IF($G$4&lt;$A$16,0,IF(O8&lt;L8,0,O8-Q8-L8))</f>
        <v>0</v>
      </c>
      <c r="S8" s="51">
        <f t="shared" ref="S8:S36" ca="1" si="6">IF(O8&lt;M8,ROUNDDOWN(P8*O8*$S$7/365,0),ROUNDDOWN(P8*M8*$S$7/365,0))</f>
        <v>0</v>
      </c>
      <c r="T8" s="51">
        <f t="shared" ref="T8:T36" si="7">IF(N8=0,0,IF(O8&lt;L8,ROUNDDOWN(P8*(O8-M8)*$T$7/365,0),ROUNDDOWN(P8*N8*$T$7/365,0)))</f>
        <v>0</v>
      </c>
      <c r="U8" s="52">
        <f ca="1">IF(Q8&gt;0,ROUNDDOWN(P8*Q8*$U$7/365,0),0)</f>
        <v>0</v>
      </c>
      <c r="V8" s="52">
        <f ca="1">ROUNDDOWN(P8*R8*$V$7/365,0)</f>
        <v>0</v>
      </c>
      <c r="W8" s="52">
        <f ca="1">SUM(S8:V8)</f>
        <v>0</v>
      </c>
      <c r="X8" s="8">
        <f>WEEKDAY(G8,1)</f>
        <v>3</v>
      </c>
      <c r="Y8" s="7">
        <f>IF(OR(X8=1,X8=7),1,0)</f>
        <v>0</v>
      </c>
    </row>
    <row r="9" spans="1:25" ht="18" customHeight="1" x14ac:dyDescent="0.15">
      <c r="A9" s="10">
        <f>DATE(M2,6,1)-1</f>
        <v>46173</v>
      </c>
      <c r="B9" s="8">
        <f t="shared" ref="B9:B36" si="8">WEEKDAY(A9,1)</f>
        <v>1</v>
      </c>
      <c r="C9" s="53">
        <f t="shared" ref="C9:C36" si="9">IF(B9=1,A9+1,IF(B9=7,A9+2,A9))</f>
        <v>46174</v>
      </c>
      <c r="E9" s="101"/>
      <c r="F9" s="54" t="str">
        <f>IF(Y9=1,"納期限確認！","2期")</f>
        <v>2期</v>
      </c>
      <c r="G9" s="55">
        <v>46265</v>
      </c>
      <c r="H9" s="2"/>
      <c r="I9" s="56">
        <f>IF(H9&lt;2000,0,IF(W9&gt;=1000,ROUNDDOWN(W9,-2),0))</f>
        <v>0</v>
      </c>
      <c r="J9" s="46">
        <f t="shared" ref="J9:J35" si="10">G9+1</f>
        <v>46266</v>
      </c>
      <c r="K9" s="46">
        <f t="shared" si="0"/>
        <v>46295</v>
      </c>
      <c r="L9" s="7">
        <f t="shared" si="1"/>
        <v>30</v>
      </c>
      <c r="M9" s="7">
        <f t="shared" si="2"/>
        <v>30</v>
      </c>
      <c r="N9" s="47">
        <f t="shared" ref="N9:N36" si="11">L9-M9</f>
        <v>0</v>
      </c>
      <c r="O9" s="17">
        <f t="shared" ca="1" si="3"/>
        <v>0</v>
      </c>
      <c r="P9" s="48">
        <f>ROUNDDOWN(H9,"-3")</f>
        <v>0</v>
      </c>
      <c r="Q9" s="49">
        <f t="shared" ca="1" si="4"/>
        <v>0</v>
      </c>
      <c r="R9" s="50">
        <f t="shared" ca="1" si="5"/>
        <v>0</v>
      </c>
      <c r="S9" s="51">
        <f t="shared" ca="1" si="6"/>
        <v>0</v>
      </c>
      <c r="T9" s="51">
        <f t="shared" si="7"/>
        <v>0</v>
      </c>
      <c r="U9" s="52">
        <f t="shared" ref="U9:U36" ca="1" si="12">IF(Q9&gt;0,ROUNDDOWN(P9*Q9*$U$7/365,0),0)</f>
        <v>0</v>
      </c>
      <c r="V9" s="52">
        <f t="shared" ref="V9:V36" ca="1" si="13">ROUNDDOWN(P9*R9*$V$7/365,0)</f>
        <v>0</v>
      </c>
      <c r="W9" s="52">
        <f t="shared" ref="W9:W36" ca="1" si="14">SUM(S9:V9)</f>
        <v>0</v>
      </c>
      <c r="X9" s="8">
        <f t="shared" ref="X9:X36" si="15">WEEKDAY(G9,1)</f>
        <v>2</v>
      </c>
      <c r="Y9" s="7">
        <f t="shared" ref="Y9:Y36" si="16">IF(OR(X9=1,X9=7),1,0)</f>
        <v>0</v>
      </c>
    </row>
    <row r="10" spans="1:25" ht="18" customHeight="1" x14ac:dyDescent="0.15">
      <c r="A10" s="10">
        <f>DATE(M2,7,1)-1</f>
        <v>46203</v>
      </c>
      <c r="B10" s="8">
        <f t="shared" si="8"/>
        <v>3</v>
      </c>
      <c r="C10" s="53">
        <f t="shared" si="9"/>
        <v>46203</v>
      </c>
      <c r="E10" s="101"/>
      <c r="F10" s="54" t="str">
        <f>IF(Y10=1,"納期限確認！","3期")</f>
        <v>3期</v>
      </c>
      <c r="G10" s="55">
        <v>46328</v>
      </c>
      <c r="H10" s="2"/>
      <c r="I10" s="56">
        <f t="shared" ref="I10:I36" si="17">IF(H10&lt;2000,0,IF(W10&gt;=1000,ROUNDDOWN(W10,-2),0))</f>
        <v>0</v>
      </c>
      <c r="J10" s="46">
        <f t="shared" si="10"/>
        <v>46329</v>
      </c>
      <c r="K10" s="46">
        <f t="shared" si="0"/>
        <v>46358</v>
      </c>
      <c r="L10" s="7">
        <f t="shared" si="1"/>
        <v>30</v>
      </c>
      <c r="M10" s="7">
        <f t="shared" si="2"/>
        <v>30</v>
      </c>
      <c r="N10" s="47">
        <f t="shared" si="11"/>
        <v>0</v>
      </c>
      <c r="O10" s="12">
        <f t="shared" ca="1" si="3"/>
        <v>0</v>
      </c>
      <c r="P10" s="57">
        <f t="shared" ref="P10:P36" si="18">ROUNDDOWN(H10,"-3")</f>
        <v>0</v>
      </c>
      <c r="Q10" s="49">
        <f t="shared" ca="1" si="4"/>
        <v>0</v>
      </c>
      <c r="R10" s="50">
        <f t="shared" ca="1" si="5"/>
        <v>0</v>
      </c>
      <c r="S10" s="51">
        <f t="shared" ca="1" si="6"/>
        <v>0</v>
      </c>
      <c r="T10" s="51">
        <f t="shared" si="7"/>
        <v>0</v>
      </c>
      <c r="U10" s="52">
        <f t="shared" ca="1" si="12"/>
        <v>0</v>
      </c>
      <c r="V10" s="52">
        <f t="shared" ca="1" si="13"/>
        <v>0</v>
      </c>
      <c r="W10" s="52">
        <f t="shared" ca="1" si="14"/>
        <v>0</v>
      </c>
      <c r="X10" s="8">
        <f t="shared" si="15"/>
        <v>2</v>
      </c>
      <c r="Y10" s="7">
        <f t="shared" si="16"/>
        <v>0</v>
      </c>
    </row>
    <row r="11" spans="1:25" ht="18" customHeight="1" thickBot="1" x14ac:dyDescent="0.2">
      <c r="A11" s="10">
        <f>DATE(M2,8,1)-1</f>
        <v>46234</v>
      </c>
      <c r="B11" s="8">
        <f t="shared" si="8"/>
        <v>6</v>
      </c>
      <c r="C11" s="53">
        <f t="shared" si="9"/>
        <v>46234</v>
      </c>
      <c r="E11" s="102"/>
      <c r="F11" s="58" t="str">
        <f>IF(Y11=1,"納期限確認！","4期")</f>
        <v>4期</v>
      </c>
      <c r="G11" s="59">
        <v>46419</v>
      </c>
      <c r="H11" s="3"/>
      <c r="I11" s="60">
        <f t="shared" si="17"/>
        <v>0</v>
      </c>
      <c r="J11" s="46">
        <f t="shared" si="10"/>
        <v>46420</v>
      </c>
      <c r="K11" s="46">
        <f t="shared" si="0"/>
        <v>46447</v>
      </c>
      <c r="L11" s="7">
        <f t="shared" si="1"/>
        <v>28</v>
      </c>
      <c r="M11" s="7">
        <f t="shared" si="2"/>
        <v>0</v>
      </c>
      <c r="N11" s="47">
        <f t="shared" si="11"/>
        <v>28</v>
      </c>
      <c r="O11" s="12">
        <f t="shared" ca="1" si="3"/>
        <v>0</v>
      </c>
      <c r="P11" s="57">
        <f>ROUNDDOWN(H11,"-3")</f>
        <v>0</v>
      </c>
      <c r="Q11" s="49">
        <f t="shared" ca="1" si="4"/>
        <v>0</v>
      </c>
      <c r="R11" s="50">
        <f t="shared" ca="1" si="5"/>
        <v>0</v>
      </c>
      <c r="S11" s="51">
        <f t="shared" ca="1" si="6"/>
        <v>0</v>
      </c>
      <c r="T11" s="51">
        <f t="shared" ca="1" si="7"/>
        <v>0</v>
      </c>
      <c r="U11" s="52">
        <f t="shared" ca="1" si="12"/>
        <v>0</v>
      </c>
      <c r="V11" s="52">
        <f t="shared" ca="1" si="13"/>
        <v>0</v>
      </c>
      <c r="W11" s="52">
        <f t="shared" ca="1" si="14"/>
        <v>0</v>
      </c>
      <c r="X11" s="8">
        <f t="shared" si="15"/>
        <v>2</v>
      </c>
      <c r="Y11" s="7">
        <f t="shared" si="16"/>
        <v>0</v>
      </c>
    </row>
    <row r="12" spans="1:25" ht="18" customHeight="1" x14ac:dyDescent="0.15">
      <c r="A12" s="10">
        <f>DATE(M2,9,1)-1</f>
        <v>46265</v>
      </c>
      <c r="B12" s="8">
        <f t="shared" si="8"/>
        <v>2</v>
      </c>
      <c r="C12" s="53">
        <f t="shared" si="9"/>
        <v>46265</v>
      </c>
      <c r="E12" s="100" t="s">
        <v>23</v>
      </c>
      <c r="F12" s="61" t="str">
        <f>IF(Y12=1,"納期限確認！","1期")</f>
        <v>1期</v>
      </c>
      <c r="G12" s="55">
        <v>46142</v>
      </c>
      <c r="H12" s="4"/>
      <c r="I12" s="45">
        <f>IF(H12&lt;2000,0,IF(W12&gt;=1000,ROUNDDOWN(W12,-2),0))</f>
        <v>0</v>
      </c>
      <c r="J12" s="46">
        <f t="shared" si="10"/>
        <v>46143</v>
      </c>
      <c r="K12" s="46">
        <f t="shared" si="0"/>
        <v>46173</v>
      </c>
      <c r="L12" s="7">
        <f t="shared" si="1"/>
        <v>31</v>
      </c>
      <c r="M12" s="7">
        <f t="shared" si="2"/>
        <v>31</v>
      </c>
      <c r="N12" s="47">
        <f t="shared" si="11"/>
        <v>0</v>
      </c>
      <c r="O12" s="12">
        <f t="shared" ca="1" si="3"/>
        <v>0</v>
      </c>
      <c r="P12" s="57">
        <f t="shared" si="18"/>
        <v>0</v>
      </c>
      <c r="Q12" s="49">
        <f t="shared" ca="1" si="4"/>
        <v>0</v>
      </c>
      <c r="R12" s="50">
        <f t="shared" ca="1" si="5"/>
        <v>0</v>
      </c>
      <c r="S12" s="51">
        <f t="shared" ca="1" si="6"/>
        <v>0</v>
      </c>
      <c r="T12" s="51">
        <f t="shared" si="7"/>
        <v>0</v>
      </c>
      <c r="U12" s="52">
        <f t="shared" ca="1" si="12"/>
        <v>0</v>
      </c>
      <c r="V12" s="52">
        <f t="shared" ca="1" si="13"/>
        <v>0</v>
      </c>
      <c r="W12" s="52">
        <f t="shared" ca="1" si="14"/>
        <v>0</v>
      </c>
      <c r="X12" s="8">
        <f t="shared" si="15"/>
        <v>5</v>
      </c>
      <c r="Y12" s="7">
        <f t="shared" si="16"/>
        <v>0</v>
      </c>
    </row>
    <row r="13" spans="1:25" ht="18" customHeight="1" x14ac:dyDescent="0.15">
      <c r="A13" s="10">
        <f>DATE(M2,10,1)-1</f>
        <v>46295</v>
      </c>
      <c r="B13" s="8">
        <f t="shared" si="8"/>
        <v>4</v>
      </c>
      <c r="C13" s="53">
        <f t="shared" si="9"/>
        <v>46295</v>
      </c>
      <c r="E13" s="101"/>
      <c r="F13" s="54" t="str">
        <f>IF(Y13=1,"納期限確認！","2期")</f>
        <v>2期</v>
      </c>
      <c r="G13" s="55">
        <v>46234</v>
      </c>
      <c r="H13" s="2"/>
      <c r="I13" s="56">
        <f t="shared" si="17"/>
        <v>0</v>
      </c>
      <c r="J13" s="46">
        <f t="shared" si="10"/>
        <v>46235</v>
      </c>
      <c r="K13" s="46">
        <f t="shared" si="0"/>
        <v>46265</v>
      </c>
      <c r="L13" s="7">
        <f t="shared" si="1"/>
        <v>31</v>
      </c>
      <c r="M13" s="7">
        <f t="shared" si="2"/>
        <v>31</v>
      </c>
      <c r="N13" s="47">
        <f t="shared" si="11"/>
        <v>0</v>
      </c>
      <c r="O13" s="12">
        <f t="shared" ca="1" si="3"/>
        <v>0</v>
      </c>
      <c r="P13" s="57">
        <f t="shared" si="18"/>
        <v>0</v>
      </c>
      <c r="Q13" s="49">
        <f t="shared" ca="1" si="4"/>
        <v>0</v>
      </c>
      <c r="R13" s="50">
        <f t="shared" ca="1" si="5"/>
        <v>0</v>
      </c>
      <c r="S13" s="51">
        <f t="shared" ca="1" si="6"/>
        <v>0</v>
      </c>
      <c r="T13" s="51">
        <f t="shared" si="7"/>
        <v>0</v>
      </c>
      <c r="U13" s="52">
        <f t="shared" ca="1" si="12"/>
        <v>0</v>
      </c>
      <c r="V13" s="52">
        <f t="shared" ca="1" si="13"/>
        <v>0</v>
      </c>
      <c r="W13" s="52">
        <f t="shared" ca="1" si="14"/>
        <v>0</v>
      </c>
      <c r="X13" s="8">
        <f t="shared" si="15"/>
        <v>6</v>
      </c>
      <c r="Y13" s="7">
        <f t="shared" si="16"/>
        <v>0</v>
      </c>
    </row>
    <row r="14" spans="1:25" ht="18" customHeight="1" x14ac:dyDescent="0.15">
      <c r="A14" s="10">
        <f>DATE(M2,11,1)-1</f>
        <v>46326</v>
      </c>
      <c r="B14" s="8">
        <f t="shared" si="8"/>
        <v>7</v>
      </c>
      <c r="C14" s="53">
        <f t="shared" si="9"/>
        <v>46328</v>
      </c>
      <c r="E14" s="101"/>
      <c r="F14" s="54" t="str">
        <f>IF(Y14=1,"納期限確認！","3期")</f>
        <v>3期</v>
      </c>
      <c r="G14" s="55">
        <v>46384</v>
      </c>
      <c r="H14" s="2"/>
      <c r="I14" s="56">
        <f t="shared" si="17"/>
        <v>0</v>
      </c>
      <c r="J14" s="46">
        <f t="shared" si="10"/>
        <v>46385</v>
      </c>
      <c r="K14" s="46">
        <f t="shared" si="0"/>
        <v>46415</v>
      </c>
      <c r="L14" s="7">
        <f t="shared" si="1"/>
        <v>31</v>
      </c>
      <c r="M14" s="7">
        <f t="shared" si="2"/>
        <v>3</v>
      </c>
      <c r="N14" s="47">
        <f t="shared" si="11"/>
        <v>28</v>
      </c>
      <c r="O14" s="12">
        <f t="shared" ca="1" si="3"/>
        <v>0</v>
      </c>
      <c r="P14" s="57">
        <f t="shared" si="18"/>
        <v>0</v>
      </c>
      <c r="Q14" s="49">
        <f t="shared" ca="1" si="4"/>
        <v>0</v>
      </c>
      <c r="R14" s="50">
        <f t="shared" ca="1" si="5"/>
        <v>0</v>
      </c>
      <c r="S14" s="51">
        <f t="shared" ca="1" si="6"/>
        <v>0</v>
      </c>
      <c r="T14" s="51">
        <f t="shared" ca="1" si="7"/>
        <v>0</v>
      </c>
      <c r="U14" s="52">
        <f t="shared" ca="1" si="12"/>
        <v>0</v>
      </c>
      <c r="V14" s="52">
        <f t="shared" ca="1" si="13"/>
        <v>0</v>
      </c>
      <c r="W14" s="52">
        <f t="shared" ca="1" si="14"/>
        <v>0</v>
      </c>
      <c r="X14" s="8">
        <f t="shared" si="15"/>
        <v>2</v>
      </c>
      <c r="Y14" s="7">
        <f t="shared" si="16"/>
        <v>0</v>
      </c>
    </row>
    <row r="15" spans="1:25" ht="18" customHeight="1" thickBot="1" x14ac:dyDescent="0.2">
      <c r="A15" s="10">
        <f>DATE(M2,12,1)-1</f>
        <v>46356</v>
      </c>
      <c r="B15" s="8">
        <f t="shared" si="8"/>
        <v>2</v>
      </c>
      <c r="C15" s="53">
        <f t="shared" si="9"/>
        <v>46356</v>
      </c>
      <c r="E15" s="102"/>
      <c r="F15" s="58" t="str">
        <f>IF(Y15=1,"納期限確認！","4期")</f>
        <v>4期</v>
      </c>
      <c r="G15" s="59">
        <v>46447</v>
      </c>
      <c r="H15" s="5"/>
      <c r="I15" s="60">
        <f t="shared" si="17"/>
        <v>0</v>
      </c>
      <c r="J15" s="46">
        <f t="shared" si="10"/>
        <v>46448</v>
      </c>
      <c r="K15" s="46">
        <f t="shared" si="0"/>
        <v>46478</v>
      </c>
      <c r="L15" s="7">
        <f t="shared" si="1"/>
        <v>31</v>
      </c>
      <c r="M15" s="7">
        <f t="shared" si="2"/>
        <v>0</v>
      </c>
      <c r="N15" s="47">
        <f t="shared" si="11"/>
        <v>31</v>
      </c>
      <c r="O15" s="12">
        <f t="shared" ca="1" si="3"/>
        <v>0</v>
      </c>
      <c r="P15" s="57">
        <f t="shared" si="18"/>
        <v>0</v>
      </c>
      <c r="Q15" s="49">
        <f t="shared" ca="1" si="4"/>
        <v>0</v>
      </c>
      <c r="R15" s="50">
        <f t="shared" ca="1" si="5"/>
        <v>0</v>
      </c>
      <c r="S15" s="51">
        <f t="shared" ca="1" si="6"/>
        <v>0</v>
      </c>
      <c r="T15" s="51">
        <f t="shared" ca="1" si="7"/>
        <v>0</v>
      </c>
      <c r="U15" s="52">
        <f t="shared" ca="1" si="12"/>
        <v>0</v>
      </c>
      <c r="V15" s="52">
        <f t="shared" ca="1" si="13"/>
        <v>0</v>
      </c>
      <c r="W15" s="52">
        <f t="shared" ca="1" si="14"/>
        <v>0</v>
      </c>
      <c r="X15" s="8">
        <f t="shared" si="15"/>
        <v>2</v>
      </c>
      <c r="Y15" s="7">
        <f t="shared" si="16"/>
        <v>0</v>
      </c>
    </row>
    <row r="16" spans="1:25" ht="27.75" thickBot="1" x14ac:dyDescent="0.2">
      <c r="A16" s="10">
        <f>DATE(M2+1,1,1)-1</f>
        <v>46387</v>
      </c>
      <c r="B16" s="8">
        <f t="shared" si="8"/>
        <v>5</v>
      </c>
      <c r="C16" s="53">
        <f>IF(B16=4,DATE(M2+1,1,5),IF(B16=5,DATE(M2,12,28),DATE(M2,12,27)))</f>
        <v>46384</v>
      </c>
      <c r="E16" s="85" t="s">
        <v>50</v>
      </c>
      <c r="F16" s="62" t="str">
        <f>IF(Y16=1,"納期限確認！","全期")</f>
        <v>全期</v>
      </c>
      <c r="G16" s="63">
        <v>46174</v>
      </c>
      <c r="H16" s="6"/>
      <c r="I16" s="45">
        <f t="shared" si="17"/>
        <v>0</v>
      </c>
      <c r="J16" s="46">
        <f t="shared" si="10"/>
        <v>46175</v>
      </c>
      <c r="K16" s="46">
        <f t="shared" si="0"/>
        <v>46204</v>
      </c>
      <c r="L16" s="7">
        <f t="shared" si="1"/>
        <v>30</v>
      </c>
      <c r="M16" s="7">
        <f t="shared" si="2"/>
        <v>30</v>
      </c>
      <c r="N16" s="47">
        <f t="shared" si="11"/>
        <v>0</v>
      </c>
      <c r="O16" s="12">
        <f t="shared" ca="1" si="3"/>
        <v>0</v>
      </c>
      <c r="P16" s="57">
        <f t="shared" si="18"/>
        <v>0</v>
      </c>
      <c r="Q16" s="49">
        <f t="shared" ca="1" si="4"/>
        <v>0</v>
      </c>
      <c r="R16" s="50">
        <f t="shared" ca="1" si="5"/>
        <v>0</v>
      </c>
      <c r="S16" s="51">
        <f t="shared" ca="1" si="6"/>
        <v>0</v>
      </c>
      <c r="T16" s="51">
        <f t="shared" si="7"/>
        <v>0</v>
      </c>
      <c r="U16" s="52">
        <f t="shared" ca="1" si="12"/>
        <v>0</v>
      </c>
      <c r="V16" s="52">
        <f t="shared" ca="1" si="13"/>
        <v>0</v>
      </c>
      <c r="W16" s="52">
        <f t="shared" ca="1" si="14"/>
        <v>0</v>
      </c>
      <c r="X16" s="8">
        <f t="shared" si="15"/>
        <v>2</v>
      </c>
      <c r="Y16" s="7">
        <f t="shared" si="16"/>
        <v>0</v>
      </c>
    </row>
    <row r="17" spans="1:25" ht="18" customHeight="1" x14ac:dyDescent="0.15">
      <c r="A17" s="10">
        <f>DATE(M2+1,2,1)-1</f>
        <v>46418</v>
      </c>
      <c r="B17" s="8">
        <f t="shared" si="8"/>
        <v>1</v>
      </c>
      <c r="C17" s="53">
        <f t="shared" si="9"/>
        <v>46419</v>
      </c>
      <c r="E17" s="100" t="s">
        <v>20</v>
      </c>
      <c r="F17" s="64" t="str">
        <f>IF(Y17=1,"納期限確認！","1期")</f>
        <v>1期</v>
      </c>
      <c r="G17" s="44">
        <v>46234</v>
      </c>
      <c r="H17" s="4"/>
      <c r="I17" s="45">
        <f t="shared" si="17"/>
        <v>0</v>
      </c>
      <c r="J17" s="46">
        <f t="shared" si="10"/>
        <v>46235</v>
      </c>
      <c r="K17" s="46">
        <f t="shared" si="0"/>
        <v>46265</v>
      </c>
      <c r="L17" s="7">
        <f t="shared" si="1"/>
        <v>31</v>
      </c>
      <c r="M17" s="7">
        <f t="shared" si="2"/>
        <v>31</v>
      </c>
      <c r="N17" s="47">
        <f t="shared" si="11"/>
        <v>0</v>
      </c>
      <c r="O17" s="12">
        <f t="shared" ca="1" si="3"/>
        <v>0</v>
      </c>
      <c r="P17" s="57">
        <f t="shared" si="18"/>
        <v>0</v>
      </c>
      <c r="Q17" s="49">
        <f t="shared" ca="1" si="4"/>
        <v>0</v>
      </c>
      <c r="R17" s="50">
        <f t="shared" ca="1" si="5"/>
        <v>0</v>
      </c>
      <c r="S17" s="51">
        <f t="shared" ca="1" si="6"/>
        <v>0</v>
      </c>
      <c r="T17" s="51">
        <f t="shared" si="7"/>
        <v>0</v>
      </c>
      <c r="U17" s="52">
        <f t="shared" ca="1" si="12"/>
        <v>0</v>
      </c>
      <c r="V17" s="52">
        <f t="shared" ca="1" si="13"/>
        <v>0</v>
      </c>
      <c r="W17" s="52">
        <f t="shared" ca="1" si="14"/>
        <v>0</v>
      </c>
      <c r="X17" s="8">
        <f t="shared" si="15"/>
        <v>6</v>
      </c>
      <c r="Y17" s="7">
        <f t="shared" si="16"/>
        <v>0</v>
      </c>
    </row>
    <row r="18" spans="1:25" ht="18" customHeight="1" thickBot="1" x14ac:dyDescent="0.2">
      <c r="A18" s="10">
        <f>DATE(M2+1,3,1)-1</f>
        <v>46446</v>
      </c>
      <c r="B18" s="8">
        <f t="shared" si="8"/>
        <v>1</v>
      </c>
      <c r="C18" s="65">
        <f t="shared" si="9"/>
        <v>46447</v>
      </c>
      <c r="E18" s="107"/>
      <c r="F18" s="66" t="str">
        <f>IF(Y18=1,"納期限確認！","2期")</f>
        <v>2期</v>
      </c>
      <c r="G18" s="55">
        <v>46265</v>
      </c>
      <c r="H18" s="2"/>
      <c r="I18" s="56">
        <f t="shared" si="17"/>
        <v>0</v>
      </c>
      <c r="J18" s="46">
        <f t="shared" si="10"/>
        <v>46266</v>
      </c>
      <c r="K18" s="46">
        <f t="shared" si="0"/>
        <v>46295</v>
      </c>
      <c r="L18" s="7">
        <f t="shared" si="1"/>
        <v>30</v>
      </c>
      <c r="M18" s="7">
        <f t="shared" si="2"/>
        <v>30</v>
      </c>
      <c r="N18" s="47">
        <f t="shared" si="11"/>
        <v>0</v>
      </c>
      <c r="O18" s="12">
        <f t="shared" ca="1" si="3"/>
        <v>0</v>
      </c>
      <c r="P18" s="57">
        <f t="shared" si="18"/>
        <v>0</v>
      </c>
      <c r="Q18" s="49">
        <f t="shared" ca="1" si="4"/>
        <v>0</v>
      </c>
      <c r="R18" s="50">
        <f t="shared" ca="1" si="5"/>
        <v>0</v>
      </c>
      <c r="S18" s="51">
        <f t="shared" ca="1" si="6"/>
        <v>0</v>
      </c>
      <c r="T18" s="51">
        <f t="shared" si="7"/>
        <v>0</v>
      </c>
      <c r="U18" s="52">
        <f t="shared" ca="1" si="12"/>
        <v>0</v>
      </c>
      <c r="V18" s="52">
        <f t="shared" ca="1" si="13"/>
        <v>0</v>
      </c>
      <c r="W18" s="52">
        <f t="shared" ca="1" si="14"/>
        <v>0</v>
      </c>
      <c r="X18" s="8">
        <f t="shared" si="15"/>
        <v>2</v>
      </c>
      <c r="Y18" s="7">
        <f t="shared" si="16"/>
        <v>0</v>
      </c>
    </row>
    <row r="19" spans="1:25" ht="18" customHeight="1" x14ac:dyDescent="0.15">
      <c r="A19" s="10"/>
      <c r="E19" s="107"/>
      <c r="F19" s="66" t="str">
        <f>IF(Y19=1,"納期限確認！","3期")</f>
        <v>3期</v>
      </c>
      <c r="G19" s="55">
        <v>46295</v>
      </c>
      <c r="H19" s="2"/>
      <c r="I19" s="56">
        <f t="shared" si="17"/>
        <v>0</v>
      </c>
      <c r="J19" s="46">
        <f t="shared" si="10"/>
        <v>46296</v>
      </c>
      <c r="K19" s="46">
        <f t="shared" si="0"/>
        <v>46326</v>
      </c>
      <c r="L19" s="7">
        <f t="shared" si="1"/>
        <v>31</v>
      </c>
      <c r="M19" s="7">
        <f t="shared" si="2"/>
        <v>31</v>
      </c>
      <c r="N19" s="47">
        <f t="shared" si="11"/>
        <v>0</v>
      </c>
      <c r="O19" s="12">
        <f t="shared" ca="1" si="3"/>
        <v>0</v>
      </c>
      <c r="P19" s="57">
        <f t="shared" si="18"/>
        <v>0</v>
      </c>
      <c r="Q19" s="49">
        <f t="shared" ca="1" si="4"/>
        <v>0</v>
      </c>
      <c r="R19" s="50">
        <f t="shared" ca="1" si="5"/>
        <v>0</v>
      </c>
      <c r="S19" s="51">
        <f t="shared" ca="1" si="6"/>
        <v>0</v>
      </c>
      <c r="T19" s="51">
        <f t="shared" si="7"/>
        <v>0</v>
      </c>
      <c r="U19" s="52">
        <f t="shared" ca="1" si="12"/>
        <v>0</v>
      </c>
      <c r="V19" s="52">
        <f t="shared" ca="1" si="13"/>
        <v>0</v>
      </c>
      <c r="W19" s="52">
        <f t="shared" ca="1" si="14"/>
        <v>0</v>
      </c>
      <c r="X19" s="8">
        <f t="shared" si="15"/>
        <v>4</v>
      </c>
      <c r="Y19" s="7">
        <f t="shared" si="16"/>
        <v>0</v>
      </c>
    </row>
    <row r="20" spans="1:25" ht="18" customHeight="1" x14ac:dyDescent="0.15">
      <c r="A20" s="10"/>
      <c r="E20" s="107"/>
      <c r="F20" s="66" t="str">
        <f>IF(Y20=1,"納期限確認！","4期")</f>
        <v>4期</v>
      </c>
      <c r="G20" s="55">
        <v>46328</v>
      </c>
      <c r="H20" s="2"/>
      <c r="I20" s="56">
        <f t="shared" si="17"/>
        <v>0</v>
      </c>
      <c r="J20" s="46">
        <f t="shared" si="10"/>
        <v>46329</v>
      </c>
      <c r="K20" s="46">
        <f t="shared" si="0"/>
        <v>46358</v>
      </c>
      <c r="L20" s="7">
        <f t="shared" si="1"/>
        <v>30</v>
      </c>
      <c r="M20" s="7">
        <f t="shared" si="2"/>
        <v>30</v>
      </c>
      <c r="N20" s="47">
        <f t="shared" si="11"/>
        <v>0</v>
      </c>
      <c r="O20" s="12">
        <f t="shared" ca="1" si="3"/>
        <v>0</v>
      </c>
      <c r="P20" s="57">
        <f t="shared" si="18"/>
        <v>0</v>
      </c>
      <c r="Q20" s="49">
        <f t="shared" ca="1" si="4"/>
        <v>0</v>
      </c>
      <c r="R20" s="50">
        <f t="shared" ca="1" si="5"/>
        <v>0</v>
      </c>
      <c r="S20" s="51">
        <f t="shared" ca="1" si="6"/>
        <v>0</v>
      </c>
      <c r="T20" s="51">
        <f t="shared" si="7"/>
        <v>0</v>
      </c>
      <c r="U20" s="52">
        <f t="shared" ca="1" si="12"/>
        <v>0</v>
      </c>
      <c r="V20" s="52">
        <f t="shared" ca="1" si="13"/>
        <v>0</v>
      </c>
      <c r="W20" s="52">
        <f t="shared" ca="1" si="14"/>
        <v>0</v>
      </c>
      <c r="X20" s="8">
        <f t="shared" si="15"/>
        <v>2</v>
      </c>
      <c r="Y20" s="7">
        <f t="shared" si="16"/>
        <v>0</v>
      </c>
    </row>
    <row r="21" spans="1:25" ht="18" customHeight="1" x14ac:dyDescent="0.15">
      <c r="A21" s="10"/>
      <c r="E21" s="107"/>
      <c r="F21" s="66" t="str">
        <f>IF(Y21=1,"納期限確認！","5期")</f>
        <v>5期</v>
      </c>
      <c r="G21" s="55">
        <v>46356</v>
      </c>
      <c r="H21" s="2"/>
      <c r="I21" s="56">
        <f t="shared" si="17"/>
        <v>0</v>
      </c>
      <c r="J21" s="46">
        <f t="shared" si="10"/>
        <v>46357</v>
      </c>
      <c r="K21" s="46">
        <f t="shared" si="0"/>
        <v>46387</v>
      </c>
      <c r="L21" s="7">
        <f t="shared" si="1"/>
        <v>31</v>
      </c>
      <c r="M21" s="7">
        <f t="shared" si="2"/>
        <v>31</v>
      </c>
      <c r="N21" s="47">
        <f t="shared" si="11"/>
        <v>0</v>
      </c>
      <c r="O21" s="12">
        <f t="shared" ca="1" si="3"/>
        <v>0</v>
      </c>
      <c r="P21" s="57">
        <f t="shared" si="18"/>
        <v>0</v>
      </c>
      <c r="Q21" s="49">
        <f t="shared" ca="1" si="4"/>
        <v>0</v>
      </c>
      <c r="R21" s="50">
        <f t="shared" ca="1" si="5"/>
        <v>0</v>
      </c>
      <c r="S21" s="51">
        <f t="shared" ca="1" si="6"/>
        <v>0</v>
      </c>
      <c r="T21" s="51">
        <f t="shared" si="7"/>
        <v>0</v>
      </c>
      <c r="U21" s="52">
        <f t="shared" ca="1" si="12"/>
        <v>0</v>
      </c>
      <c r="V21" s="52">
        <f t="shared" ca="1" si="13"/>
        <v>0</v>
      </c>
      <c r="W21" s="52">
        <f t="shared" ca="1" si="14"/>
        <v>0</v>
      </c>
      <c r="X21" s="8">
        <f t="shared" si="15"/>
        <v>2</v>
      </c>
      <c r="Y21" s="7">
        <f t="shared" si="16"/>
        <v>0</v>
      </c>
    </row>
    <row r="22" spans="1:25" ht="18" customHeight="1" x14ac:dyDescent="0.15">
      <c r="A22" s="10"/>
      <c r="E22" s="107"/>
      <c r="F22" s="66" t="str">
        <f>IF(Y22=1,"納期限確認！","6期")</f>
        <v>6期</v>
      </c>
      <c r="G22" s="55">
        <v>46384</v>
      </c>
      <c r="H22" s="2"/>
      <c r="I22" s="56">
        <f t="shared" si="17"/>
        <v>0</v>
      </c>
      <c r="J22" s="46">
        <f t="shared" si="10"/>
        <v>46385</v>
      </c>
      <c r="K22" s="46">
        <f t="shared" si="0"/>
        <v>46415</v>
      </c>
      <c r="L22" s="7">
        <f t="shared" si="1"/>
        <v>31</v>
      </c>
      <c r="M22" s="7">
        <f t="shared" si="2"/>
        <v>3</v>
      </c>
      <c r="N22" s="47">
        <f t="shared" si="11"/>
        <v>28</v>
      </c>
      <c r="O22" s="12">
        <f t="shared" ca="1" si="3"/>
        <v>0</v>
      </c>
      <c r="P22" s="57">
        <f t="shared" si="18"/>
        <v>0</v>
      </c>
      <c r="Q22" s="49">
        <f t="shared" ca="1" si="4"/>
        <v>0</v>
      </c>
      <c r="R22" s="50">
        <f t="shared" ca="1" si="5"/>
        <v>0</v>
      </c>
      <c r="S22" s="51">
        <f t="shared" ca="1" si="6"/>
        <v>0</v>
      </c>
      <c r="T22" s="51">
        <f t="shared" ca="1" si="7"/>
        <v>0</v>
      </c>
      <c r="U22" s="52">
        <f t="shared" ca="1" si="12"/>
        <v>0</v>
      </c>
      <c r="V22" s="52">
        <f t="shared" ca="1" si="13"/>
        <v>0</v>
      </c>
      <c r="W22" s="52">
        <f t="shared" ca="1" si="14"/>
        <v>0</v>
      </c>
      <c r="X22" s="8">
        <f t="shared" si="15"/>
        <v>2</v>
      </c>
      <c r="Y22" s="7">
        <f t="shared" si="16"/>
        <v>0</v>
      </c>
    </row>
    <row r="23" spans="1:25" ht="18" customHeight="1" x14ac:dyDescent="0.15">
      <c r="A23" s="10"/>
      <c r="E23" s="107"/>
      <c r="F23" s="66" t="str">
        <f>IF(Y23=1,"納期限確認！","7期")</f>
        <v>7期</v>
      </c>
      <c r="G23" s="55">
        <v>46419</v>
      </c>
      <c r="H23" s="2"/>
      <c r="I23" s="56">
        <f t="shared" si="17"/>
        <v>0</v>
      </c>
      <c r="J23" s="46">
        <f t="shared" si="10"/>
        <v>46420</v>
      </c>
      <c r="K23" s="46">
        <f t="shared" si="0"/>
        <v>46447</v>
      </c>
      <c r="L23" s="7">
        <f t="shared" si="1"/>
        <v>28</v>
      </c>
      <c r="M23" s="7">
        <f t="shared" si="2"/>
        <v>0</v>
      </c>
      <c r="N23" s="47">
        <f t="shared" si="11"/>
        <v>28</v>
      </c>
      <c r="O23" s="12">
        <f t="shared" ca="1" si="3"/>
        <v>0</v>
      </c>
      <c r="P23" s="57">
        <f t="shared" si="18"/>
        <v>0</v>
      </c>
      <c r="Q23" s="49">
        <f t="shared" ca="1" si="4"/>
        <v>0</v>
      </c>
      <c r="R23" s="50">
        <f t="shared" ca="1" si="5"/>
        <v>0</v>
      </c>
      <c r="S23" s="51">
        <f t="shared" ca="1" si="6"/>
        <v>0</v>
      </c>
      <c r="T23" s="51">
        <f t="shared" ca="1" si="7"/>
        <v>0</v>
      </c>
      <c r="U23" s="52">
        <f t="shared" ca="1" si="12"/>
        <v>0</v>
      </c>
      <c r="V23" s="52">
        <f t="shared" ca="1" si="13"/>
        <v>0</v>
      </c>
      <c r="W23" s="52">
        <f t="shared" ca="1" si="14"/>
        <v>0</v>
      </c>
      <c r="X23" s="8">
        <f t="shared" si="15"/>
        <v>2</v>
      </c>
      <c r="Y23" s="7">
        <f t="shared" si="16"/>
        <v>0</v>
      </c>
    </row>
    <row r="24" spans="1:25" ht="18" customHeight="1" thickBot="1" x14ac:dyDescent="0.2">
      <c r="A24" s="79" t="s">
        <v>49</v>
      </c>
      <c r="B24" s="80"/>
      <c r="C24" s="81" t="s">
        <v>48</v>
      </c>
      <c r="D24" s="79" t="s">
        <v>47</v>
      </c>
      <c r="E24" s="108"/>
      <c r="F24" s="66" t="str">
        <f>IF(Y24=1,"納期限確認！","8期")</f>
        <v>8期</v>
      </c>
      <c r="G24" s="59">
        <v>46447</v>
      </c>
      <c r="H24" s="5"/>
      <c r="I24" s="60">
        <f t="shared" si="17"/>
        <v>0</v>
      </c>
      <c r="J24" s="46">
        <f t="shared" si="10"/>
        <v>46448</v>
      </c>
      <c r="K24" s="46">
        <f t="shared" si="0"/>
        <v>46478</v>
      </c>
      <c r="L24" s="7">
        <f t="shared" si="1"/>
        <v>31</v>
      </c>
      <c r="M24" s="7">
        <f t="shared" si="2"/>
        <v>0</v>
      </c>
      <c r="N24" s="47">
        <f t="shared" si="11"/>
        <v>31</v>
      </c>
      <c r="O24" s="12">
        <f t="shared" ca="1" si="3"/>
        <v>0</v>
      </c>
      <c r="P24" s="57">
        <f t="shared" si="18"/>
        <v>0</v>
      </c>
      <c r="Q24" s="49">
        <f t="shared" ca="1" si="4"/>
        <v>0</v>
      </c>
      <c r="R24" s="50">
        <f t="shared" ca="1" si="5"/>
        <v>0</v>
      </c>
      <c r="S24" s="51">
        <f t="shared" ca="1" si="6"/>
        <v>0</v>
      </c>
      <c r="T24" s="51">
        <f t="shared" ca="1" si="7"/>
        <v>0</v>
      </c>
      <c r="U24" s="52">
        <f t="shared" ca="1" si="12"/>
        <v>0</v>
      </c>
      <c r="V24" s="52">
        <f t="shared" ca="1" si="13"/>
        <v>0</v>
      </c>
      <c r="W24" s="52">
        <f t="shared" ca="1" si="14"/>
        <v>0</v>
      </c>
      <c r="X24" s="8">
        <f t="shared" si="15"/>
        <v>2</v>
      </c>
      <c r="Y24" s="7">
        <f t="shared" si="16"/>
        <v>0</v>
      </c>
    </row>
    <row r="25" spans="1:25" ht="18" customHeight="1" x14ac:dyDescent="0.15">
      <c r="A25" s="10">
        <f>DATE(M2,5,10)</f>
        <v>46152</v>
      </c>
      <c r="B25" s="8">
        <f t="shared" si="8"/>
        <v>1</v>
      </c>
      <c r="C25" s="67">
        <f>IF(B25=1,A25+1,IF(B25=7,A25+2,A25))</f>
        <v>46153</v>
      </c>
      <c r="E25" s="100" t="s">
        <v>13</v>
      </c>
      <c r="F25" s="68" t="s">
        <v>27</v>
      </c>
      <c r="G25" s="87">
        <v>46153</v>
      </c>
      <c r="H25" s="1"/>
      <c r="I25" s="45">
        <f t="shared" si="17"/>
        <v>0</v>
      </c>
      <c r="J25" s="46">
        <f t="shared" si="10"/>
        <v>46154</v>
      </c>
      <c r="K25" s="46">
        <f t="shared" si="0"/>
        <v>46184</v>
      </c>
      <c r="L25" s="7">
        <f t="shared" si="1"/>
        <v>31</v>
      </c>
      <c r="M25" s="7">
        <f t="shared" si="2"/>
        <v>31</v>
      </c>
      <c r="N25" s="47">
        <f t="shared" si="11"/>
        <v>0</v>
      </c>
      <c r="O25" s="12">
        <f t="shared" ca="1" si="3"/>
        <v>0</v>
      </c>
      <c r="P25" s="57">
        <f t="shared" si="18"/>
        <v>0</v>
      </c>
      <c r="Q25" s="49">
        <f t="shared" ca="1" si="4"/>
        <v>0</v>
      </c>
      <c r="R25" s="50">
        <f t="shared" ca="1" si="5"/>
        <v>0</v>
      </c>
      <c r="S25" s="51">
        <f t="shared" ca="1" si="6"/>
        <v>0</v>
      </c>
      <c r="T25" s="51">
        <f t="shared" si="7"/>
        <v>0</v>
      </c>
      <c r="U25" s="52">
        <f t="shared" ca="1" si="12"/>
        <v>0</v>
      </c>
      <c r="V25" s="52">
        <f t="shared" ca="1" si="13"/>
        <v>0</v>
      </c>
      <c r="W25" s="52">
        <f t="shared" ca="1" si="14"/>
        <v>0</v>
      </c>
      <c r="X25" s="8">
        <f t="shared" si="15"/>
        <v>2</v>
      </c>
      <c r="Y25" s="7">
        <f t="shared" si="16"/>
        <v>0</v>
      </c>
    </row>
    <row r="26" spans="1:25" ht="18" customHeight="1" x14ac:dyDescent="0.15">
      <c r="A26" s="10">
        <f>DATE(M2,6,10)</f>
        <v>46183</v>
      </c>
      <c r="B26" s="8">
        <f t="shared" si="8"/>
        <v>4</v>
      </c>
      <c r="C26" s="69">
        <f t="shared" si="9"/>
        <v>46183</v>
      </c>
      <c r="E26" s="107"/>
      <c r="F26" s="66" t="s">
        <v>28</v>
      </c>
      <c r="G26" s="88">
        <v>46183</v>
      </c>
      <c r="H26" s="2"/>
      <c r="I26" s="56">
        <f t="shared" si="17"/>
        <v>0</v>
      </c>
      <c r="J26" s="46">
        <f>G26+1</f>
        <v>46184</v>
      </c>
      <c r="K26" s="46">
        <f t="shared" si="0"/>
        <v>46213</v>
      </c>
      <c r="L26" s="7">
        <f t="shared" si="1"/>
        <v>30</v>
      </c>
      <c r="M26" s="7">
        <f t="shared" si="2"/>
        <v>30</v>
      </c>
      <c r="N26" s="47">
        <f t="shared" si="11"/>
        <v>0</v>
      </c>
      <c r="O26" s="12">
        <f t="shared" ca="1" si="3"/>
        <v>0</v>
      </c>
      <c r="P26" s="57">
        <f t="shared" si="18"/>
        <v>0</v>
      </c>
      <c r="Q26" s="49">
        <f t="shared" ca="1" si="4"/>
        <v>0</v>
      </c>
      <c r="R26" s="50">
        <f t="shared" ca="1" si="5"/>
        <v>0</v>
      </c>
      <c r="S26" s="51">
        <f t="shared" ca="1" si="6"/>
        <v>0</v>
      </c>
      <c r="T26" s="51">
        <f t="shared" si="7"/>
        <v>0</v>
      </c>
      <c r="U26" s="52">
        <f t="shared" ca="1" si="12"/>
        <v>0</v>
      </c>
      <c r="V26" s="52">
        <f t="shared" ca="1" si="13"/>
        <v>0</v>
      </c>
      <c r="W26" s="52">
        <f t="shared" ca="1" si="14"/>
        <v>0</v>
      </c>
      <c r="X26" s="8">
        <f t="shared" si="15"/>
        <v>4</v>
      </c>
      <c r="Y26" s="7">
        <f t="shared" si="16"/>
        <v>0</v>
      </c>
    </row>
    <row r="27" spans="1:25" ht="18" customHeight="1" x14ac:dyDescent="0.15">
      <c r="A27" s="10">
        <f>DATE(M2,7,10)</f>
        <v>46213</v>
      </c>
      <c r="B27" s="8">
        <f t="shared" si="8"/>
        <v>6</v>
      </c>
      <c r="C27" s="69">
        <f t="shared" si="9"/>
        <v>46213</v>
      </c>
      <c r="E27" s="107"/>
      <c r="F27" s="66" t="str">
        <f>IF(Y27=1,"納期限確認！","6月")</f>
        <v>6月</v>
      </c>
      <c r="G27" s="88">
        <v>46213</v>
      </c>
      <c r="H27" s="2"/>
      <c r="I27" s="56">
        <f t="shared" si="17"/>
        <v>0</v>
      </c>
      <c r="J27" s="46">
        <f t="shared" si="10"/>
        <v>46214</v>
      </c>
      <c r="K27" s="46">
        <f t="shared" si="0"/>
        <v>46244</v>
      </c>
      <c r="L27" s="7">
        <f t="shared" si="1"/>
        <v>31</v>
      </c>
      <c r="M27" s="7">
        <f t="shared" si="2"/>
        <v>31</v>
      </c>
      <c r="N27" s="47">
        <f t="shared" si="11"/>
        <v>0</v>
      </c>
      <c r="O27" s="12">
        <f t="shared" ca="1" si="3"/>
        <v>0</v>
      </c>
      <c r="P27" s="57">
        <f t="shared" si="18"/>
        <v>0</v>
      </c>
      <c r="Q27" s="49">
        <f t="shared" ca="1" si="4"/>
        <v>0</v>
      </c>
      <c r="R27" s="50">
        <f t="shared" ca="1" si="5"/>
        <v>0</v>
      </c>
      <c r="S27" s="51">
        <f t="shared" ca="1" si="6"/>
        <v>0</v>
      </c>
      <c r="T27" s="51">
        <f t="shared" si="7"/>
        <v>0</v>
      </c>
      <c r="U27" s="52">
        <f t="shared" ca="1" si="12"/>
        <v>0</v>
      </c>
      <c r="V27" s="52">
        <f t="shared" ca="1" si="13"/>
        <v>0</v>
      </c>
      <c r="W27" s="52">
        <f t="shared" ca="1" si="14"/>
        <v>0</v>
      </c>
      <c r="X27" s="8">
        <f t="shared" si="15"/>
        <v>6</v>
      </c>
      <c r="Y27" s="7">
        <f t="shared" si="16"/>
        <v>0</v>
      </c>
    </row>
    <row r="28" spans="1:25" ht="18" customHeight="1" x14ac:dyDescent="0.15">
      <c r="A28" s="10">
        <f>DATE(M2,8,10)</f>
        <v>46244</v>
      </c>
      <c r="B28" s="8">
        <f t="shared" si="8"/>
        <v>2</v>
      </c>
      <c r="C28" s="69">
        <f>IF(D28=M3,D28+1,D28)</f>
        <v>46244</v>
      </c>
      <c r="D28" s="10">
        <f>IF(B28=1,A28+1,IF(B28=7,A28+2,A28))</f>
        <v>46244</v>
      </c>
      <c r="E28" s="107"/>
      <c r="F28" s="66" t="str">
        <f>IF(Y28=1,"納期限確認！","7月")</f>
        <v>7月</v>
      </c>
      <c r="G28" s="88">
        <v>46244</v>
      </c>
      <c r="H28" s="2"/>
      <c r="I28" s="56">
        <f t="shared" si="17"/>
        <v>0</v>
      </c>
      <c r="J28" s="46">
        <f t="shared" si="10"/>
        <v>46245</v>
      </c>
      <c r="K28" s="46">
        <f t="shared" si="0"/>
        <v>46275</v>
      </c>
      <c r="L28" s="7">
        <f t="shared" si="1"/>
        <v>31</v>
      </c>
      <c r="M28" s="7">
        <f t="shared" si="2"/>
        <v>31</v>
      </c>
      <c r="N28" s="47">
        <f t="shared" si="11"/>
        <v>0</v>
      </c>
      <c r="O28" s="12">
        <f t="shared" ca="1" si="3"/>
        <v>0</v>
      </c>
      <c r="P28" s="57">
        <f t="shared" si="18"/>
        <v>0</v>
      </c>
      <c r="Q28" s="49">
        <f t="shared" ca="1" si="4"/>
        <v>0</v>
      </c>
      <c r="R28" s="50">
        <f t="shared" ca="1" si="5"/>
        <v>0</v>
      </c>
      <c r="S28" s="51">
        <f t="shared" ca="1" si="6"/>
        <v>0</v>
      </c>
      <c r="T28" s="51">
        <f t="shared" si="7"/>
        <v>0</v>
      </c>
      <c r="U28" s="52">
        <f t="shared" ca="1" si="12"/>
        <v>0</v>
      </c>
      <c r="V28" s="52">
        <f t="shared" ca="1" si="13"/>
        <v>0</v>
      </c>
      <c r="W28" s="52">
        <f t="shared" ca="1" si="14"/>
        <v>0</v>
      </c>
      <c r="X28" s="8">
        <f t="shared" si="15"/>
        <v>2</v>
      </c>
      <c r="Y28" s="7">
        <f t="shared" si="16"/>
        <v>0</v>
      </c>
    </row>
    <row r="29" spans="1:25" ht="18" customHeight="1" x14ac:dyDescent="0.15">
      <c r="A29" s="10">
        <f>DATE(M2,9,10)</f>
        <v>46275</v>
      </c>
      <c r="B29" s="8">
        <f t="shared" si="8"/>
        <v>5</v>
      </c>
      <c r="C29" s="69">
        <f t="shared" si="9"/>
        <v>46275</v>
      </c>
      <c r="E29" s="107"/>
      <c r="F29" s="66" t="str">
        <f>IF(Y29=1,"納期限確認！","8月")</f>
        <v>8月</v>
      </c>
      <c r="G29" s="88">
        <v>46275</v>
      </c>
      <c r="H29" s="2"/>
      <c r="I29" s="56">
        <f t="shared" si="17"/>
        <v>0</v>
      </c>
      <c r="J29" s="46">
        <f t="shared" si="10"/>
        <v>46276</v>
      </c>
      <c r="K29" s="46">
        <f t="shared" si="0"/>
        <v>46305</v>
      </c>
      <c r="L29" s="7">
        <f t="shared" si="1"/>
        <v>30</v>
      </c>
      <c r="M29" s="7">
        <f t="shared" si="2"/>
        <v>30</v>
      </c>
      <c r="N29" s="47">
        <f t="shared" si="11"/>
        <v>0</v>
      </c>
      <c r="O29" s="12">
        <f t="shared" ca="1" si="3"/>
        <v>0</v>
      </c>
      <c r="P29" s="57">
        <f t="shared" si="18"/>
        <v>0</v>
      </c>
      <c r="Q29" s="49">
        <f t="shared" ca="1" si="4"/>
        <v>0</v>
      </c>
      <c r="R29" s="50">
        <f t="shared" ca="1" si="5"/>
        <v>0</v>
      </c>
      <c r="S29" s="51">
        <f t="shared" ca="1" si="6"/>
        <v>0</v>
      </c>
      <c r="T29" s="51">
        <f t="shared" si="7"/>
        <v>0</v>
      </c>
      <c r="U29" s="52">
        <f t="shared" ca="1" si="12"/>
        <v>0</v>
      </c>
      <c r="V29" s="52">
        <f t="shared" ca="1" si="13"/>
        <v>0</v>
      </c>
      <c r="W29" s="52">
        <f t="shared" ca="1" si="14"/>
        <v>0</v>
      </c>
      <c r="X29" s="8">
        <f t="shared" si="15"/>
        <v>5</v>
      </c>
      <c r="Y29" s="7">
        <f t="shared" si="16"/>
        <v>0</v>
      </c>
    </row>
    <row r="30" spans="1:25" ht="18" customHeight="1" x14ac:dyDescent="0.15">
      <c r="A30" s="10">
        <f>DATE(M2,10,10)</f>
        <v>46305</v>
      </c>
      <c r="B30" s="8">
        <f t="shared" si="8"/>
        <v>7</v>
      </c>
      <c r="C30" s="69">
        <f>IF(D30=M4,D30+1,D30)</f>
        <v>46308</v>
      </c>
      <c r="D30" s="10">
        <f>IF(B30=1,A30+1,IF(B30=7,A30+2,A30))</f>
        <v>46307</v>
      </c>
      <c r="E30" s="107"/>
      <c r="F30" s="66" t="str">
        <f>IF(Y30=1,"納期限確認！","9月")</f>
        <v>9月</v>
      </c>
      <c r="G30" s="88">
        <v>46308</v>
      </c>
      <c r="H30" s="2"/>
      <c r="I30" s="56">
        <f t="shared" si="17"/>
        <v>0</v>
      </c>
      <c r="J30" s="46">
        <f t="shared" si="10"/>
        <v>46309</v>
      </c>
      <c r="K30" s="46">
        <f t="shared" si="0"/>
        <v>46339</v>
      </c>
      <c r="L30" s="7">
        <f t="shared" si="1"/>
        <v>31</v>
      </c>
      <c r="M30" s="7">
        <f t="shared" si="2"/>
        <v>31</v>
      </c>
      <c r="N30" s="47">
        <f t="shared" si="11"/>
        <v>0</v>
      </c>
      <c r="O30" s="12">
        <f t="shared" ca="1" si="3"/>
        <v>0</v>
      </c>
      <c r="P30" s="57">
        <f t="shared" si="18"/>
        <v>0</v>
      </c>
      <c r="Q30" s="49">
        <f t="shared" ca="1" si="4"/>
        <v>0</v>
      </c>
      <c r="R30" s="50">
        <f t="shared" ca="1" si="5"/>
        <v>0</v>
      </c>
      <c r="S30" s="51">
        <f t="shared" ca="1" si="6"/>
        <v>0</v>
      </c>
      <c r="T30" s="51">
        <f t="shared" si="7"/>
        <v>0</v>
      </c>
      <c r="U30" s="52">
        <f t="shared" ca="1" si="12"/>
        <v>0</v>
      </c>
      <c r="V30" s="52">
        <f t="shared" ca="1" si="13"/>
        <v>0</v>
      </c>
      <c r="W30" s="52">
        <f t="shared" ca="1" si="14"/>
        <v>0</v>
      </c>
      <c r="X30" s="8">
        <f t="shared" si="15"/>
        <v>3</v>
      </c>
      <c r="Y30" s="7">
        <f t="shared" si="16"/>
        <v>0</v>
      </c>
    </row>
    <row r="31" spans="1:25" ht="18" customHeight="1" x14ac:dyDescent="0.15">
      <c r="A31" s="10">
        <f>DATE(M2,11,10)</f>
        <v>46336</v>
      </c>
      <c r="B31" s="8">
        <f t="shared" si="8"/>
        <v>3</v>
      </c>
      <c r="C31" s="69">
        <f t="shared" si="9"/>
        <v>46336</v>
      </c>
      <c r="E31" s="107"/>
      <c r="F31" s="66" t="str">
        <f>IF(Y31=1,"納期限確認！","10月")</f>
        <v>10月</v>
      </c>
      <c r="G31" s="88">
        <v>46336</v>
      </c>
      <c r="H31" s="2"/>
      <c r="I31" s="56">
        <f t="shared" si="17"/>
        <v>0</v>
      </c>
      <c r="J31" s="46">
        <f t="shared" si="10"/>
        <v>46337</v>
      </c>
      <c r="K31" s="46">
        <f t="shared" si="0"/>
        <v>46366</v>
      </c>
      <c r="L31" s="7">
        <f t="shared" si="1"/>
        <v>30</v>
      </c>
      <c r="M31" s="7">
        <f t="shared" si="2"/>
        <v>30</v>
      </c>
      <c r="N31" s="47">
        <f t="shared" si="11"/>
        <v>0</v>
      </c>
      <c r="O31" s="12">
        <f t="shared" ca="1" si="3"/>
        <v>0</v>
      </c>
      <c r="P31" s="57">
        <f t="shared" si="18"/>
        <v>0</v>
      </c>
      <c r="Q31" s="49">
        <f t="shared" ca="1" si="4"/>
        <v>0</v>
      </c>
      <c r="R31" s="50">
        <f t="shared" ca="1" si="5"/>
        <v>0</v>
      </c>
      <c r="S31" s="51">
        <f t="shared" ca="1" si="6"/>
        <v>0</v>
      </c>
      <c r="T31" s="51">
        <f t="shared" si="7"/>
        <v>0</v>
      </c>
      <c r="U31" s="52">
        <f t="shared" ca="1" si="12"/>
        <v>0</v>
      </c>
      <c r="V31" s="52">
        <f t="shared" ca="1" si="13"/>
        <v>0</v>
      </c>
      <c r="W31" s="52">
        <f t="shared" ca="1" si="14"/>
        <v>0</v>
      </c>
      <c r="X31" s="8">
        <f t="shared" si="15"/>
        <v>3</v>
      </c>
      <c r="Y31" s="7">
        <f t="shared" si="16"/>
        <v>0</v>
      </c>
    </row>
    <row r="32" spans="1:25" ht="18" customHeight="1" x14ac:dyDescent="0.15">
      <c r="A32" s="10">
        <f>DATE(M2,12,10)</f>
        <v>46366</v>
      </c>
      <c r="B32" s="8">
        <f t="shared" si="8"/>
        <v>5</v>
      </c>
      <c r="C32" s="69">
        <f t="shared" si="9"/>
        <v>46366</v>
      </c>
      <c r="E32" s="107"/>
      <c r="F32" s="66" t="str">
        <f>IF(Y32=1,"納期限確認！","11月")</f>
        <v>11月</v>
      </c>
      <c r="G32" s="88">
        <v>46366</v>
      </c>
      <c r="H32" s="2"/>
      <c r="I32" s="56">
        <f t="shared" si="17"/>
        <v>0</v>
      </c>
      <c r="J32" s="46">
        <f t="shared" si="10"/>
        <v>46367</v>
      </c>
      <c r="K32" s="46">
        <f t="shared" si="0"/>
        <v>46397</v>
      </c>
      <c r="L32" s="7">
        <f t="shared" si="1"/>
        <v>31</v>
      </c>
      <c r="M32" s="7">
        <f t="shared" si="2"/>
        <v>21</v>
      </c>
      <c r="N32" s="47">
        <f t="shared" si="11"/>
        <v>10</v>
      </c>
      <c r="O32" s="12">
        <f t="shared" ca="1" si="3"/>
        <v>0</v>
      </c>
      <c r="P32" s="57">
        <f t="shared" si="18"/>
        <v>0</v>
      </c>
      <c r="Q32" s="49">
        <f t="shared" ca="1" si="4"/>
        <v>0</v>
      </c>
      <c r="R32" s="50">
        <f t="shared" ca="1" si="5"/>
        <v>0</v>
      </c>
      <c r="S32" s="51">
        <f t="shared" ca="1" si="6"/>
        <v>0</v>
      </c>
      <c r="T32" s="51">
        <f t="shared" ca="1" si="7"/>
        <v>0</v>
      </c>
      <c r="U32" s="52">
        <f t="shared" ca="1" si="12"/>
        <v>0</v>
      </c>
      <c r="V32" s="52">
        <f t="shared" ca="1" si="13"/>
        <v>0</v>
      </c>
      <c r="W32" s="52">
        <f t="shared" ca="1" si="14"/>
        <v>0</v>
      </c>
      <c r="X32" s="8">
        <f t="shared" si="15"/>
        <v>5</v>
      </c>
      <c r="Y32" s="7">
        <f t="shared" si="16"/>
        <v>0</v>
      </c>
    </row>
    <row r="33" spans="1:25" ht="18" customHeight="1" x14ac:dyDescent="0.15">
      <c r="A33" s="10">
        <f>DATE(M2+1,1,10)</f>
        <v>46397</v>
      </c>
      <c r="B33" s="8">
        <f t="shared" si="8"/>
        <v>1</v>
      </c>
      <c r="C33" s="69">
        <f>IF(D33=M5,D33+1,D33)</f>
        <v>46399</v>
      </c>
      <c r="D33" s="10">
        <f>IF(B33=1,A33+1,IF(B33=7,A33+2,A33))</f>
        <v>46398</v>
      </c>
      <c r="E33" s="107"/>
      <c r="F33" s="66" t="str">
        <f>IF(Y33=1,"納期限確認！","12月")</f>
        <v>12月</v>
      </c>
      <c r="G33" s="88">
        <v>46399</v>
      </c>
      <c r="H33" s="2"/>
      <c r="I33" s="56">
        <f t="shared" si="17"/>
        <v>0</v>
      </c>
      <c r="J33" s="46">
        <f t="shared" si="10"/>
        <v>46400</v>
      </c>
      <c r="K33" s="46">
        <f t="shared" si="0"/>
        <v>46430</v>
      </c>
      <c r="L33" s="7">
        <f t="shared" si="1"/>
        <v>31</v>
      </c>
      <c r="M33" s="7">
        <f t="shared" si="2"/>
        <v>0</v>
      </c>
      <c r="N33" s="47">
        <f t="shared" si="11"/>
        <v>31</v>
      </c>
      <c r="O33" s="12">
        <f t="shared" ca="1" si="3"/>
        <v>0</v>
      </c>
      <c r="P33" s="57">
        <f t="shared" si="18"/>
        <v>0</v>
      </c>
      <c r="Q33" s="49">
        <f t="shared" ca="1" si="4"/>
        <v>0</v>
      </c>
      <c r="R33" s="50">
        <f t="shared" ca="1" si="5"/>
        <v>0</v>
      </c>
      <c r="S33" s="51">
        <f t="shared" ca="1" si="6"/>
        <v>0</v>
      </c>
      <c r="T33" s="51">
        <f t="shared" ca="1" si="7"/>
        <v>0</v>
      </c>
      <c r="U33" s="52">
        <f t="shared" ca="1" si="12"/>
        <v>0</v>
      </c>
      <c r="V33" s="52">
        <f t="shared" ca="1" si="13"/>
        <v>0</v>
      </c>
      <c r="W33" s="52">
        <f t="shared" ca="1" si="14"/>
        <v>0</v>
      </c>
      <c r="X33" s="8">
        <f t="shared" si="15"/>
        <v>3</v>
      </c>
      <c r="Y33" s="7">
        <f t="shared" si="16"/>
        <v>0</v>
      </c>
    </row>
    <row r="34" spans="1:25" ht="18" customHeight="1" x14ac:dyDescent="0.15">
      <c r="A34" s="10">
        <f>DATE(M2+1,2,10)</f>
        <v>46428</v>
      </c>
      <c r="B34" s="8">
        <f t="shared" si="8"/>
        <v>4</v>
      </c>
      <c r="C34" s="69">
        <f>IF(D34=M6,D34+1,D34)</f>
        <v>46428</v>
      </c>
      <c r="D34" s="10">
        <f>IF(B34=1,A34+1,IF(B34=7,A34+2,A34))</f>
        <v>46428</v>
      </c>
      <c r="E34" s="107"/>
      <c r="F34" s="66" t="str">
        <f>IF(Y34=1,"納期限確認！","1月")</f>
        <v>1月</v>
      </c>
      <c r="G34" s="88">
        <v>46428</v>
      </c>
      <c r="H34" s="2"/>
      <c r="I34" s="56">
        <f t="shared" si="17"/>
        <v>0</v>
      </c>
      <c r="J34" s="46">
        <f t="shared" si="10"/>
        <v>46429</v>
      </c>
      <c r="K34" s="46">
        <f t="shared" si="0"/>
        <v>46456</v>
      </c>
      <c r="L34" s="7">
        <f t="shared" si="1"/>
        <v>28</v>
      </c>
      <c r="M34" s="7">
        <f t="shared" si="2"/>
        <v>0</v>
      </c>
      <c r="N34" s="47">
        <f t="shared" si="11"/>
        <v>28</v>
      </c>
      <c r="O34" s="12">
        <f t="shared" ca="1" si="3"/>
        <v>0</v>
      </c>
      <c r="P34" s="57">
        <f t="shared" si="18"/>
        <v>0</v>
      </c>
      <c r="Q34" s="49">
        <f t="shared" ca="1" si="4"/>
        <v>0</v>
      </c>
      <c r="R34" s="50">
        <f t="shared" ca="1" si="5"/>
        <v>0</v>
      </c>
      <c r="S34" s="51">
        <f t="shared" ca="1" si="6"/>
        <v>0</v>
      </c>
      <c r="T34" s="51">
        <f t="shared" ca="1" si="7"/>
        <v>0</v>
      </c>
      <c r="U34" s="52">
        <f t="shared" ca="1" si="12"/>
        <v>0</v>
      </c>
      <c r="V34" s="52">
        <f t="shared" ca="1" si="13"/>
        <v>0</v>
      </c>
      <c r="W34" s="52">
        <f t="shared" ca="1" si="14"/>
        <v>0</v>
      </c>
      <c r="X34" s="8">
        <f t="shared" si="15"/>
        <v>4</v>
      </c>
      <c r="Y34" s="7">
        <f t="shared" si="16"/>
        <v>0</v>
      </c>
    </row>
    <row r="35" spans="1:25" ht="18" customHeight="1" x14ac:dyDescent="0.15">
      <c r="A35" s="10">
        <f>DATE(M2+1,3,10)</f>
        <v>46456</v>
      </c>
      <c r="B35" s="8">
        <f t="shared" si="8"/>
        <v>4</v>
      </c>
      <c r="C35" s="69">
        <f t="shared" si="9"/>
        <v>46456</v>
      </c>
      <c r="E35" s="107"/>
      <c r="F35" s="66" t="str">
        <f>IF(Y35=1,"納期限確認！","2月")</f>
        <v>2月</v>
      </c>
      <c r="G35" s="88">
        <v>46456</v>
      </c>
      <c r="H35" s="2"/>
      <c r="I35" s="56">
        <f t="shared" si="17"/>
        <v>0</v>
      </c>
      <c r="J35" s="46">
        <f t="shared" si="10"/>
        <v>46457</v>
      </c>
      <c r="K35" s="46">
        <f t="shared" si="0"/>
        <v>46487</v>
      </c>
      <c r="L35" s="7">
        <f t="shared" si="1"/>
        <v>31</v>
      </c>
      <c r="M35" s="7">
        <f t="shared" si="2"/>
        <v>0</v>
      </c>
      <c r="N35" s="47">
        <f t="shared" si="11"/>
        <v>31</v>
      </c>
      <c r="O35" s="12">
        <f t="shared" ca="1" si="3"/>
        <v>0</v>
      </c>
      <c r="P35" s="57">
        <f t="shared" si="18"/>
        <v>0</v>
      </c>
      <c r="Q35" s="49">
        <f t="shared" ca="1" si="4"/>
        <v>0</v>
      </c>
      <c r="R35" s="50">
        <f t="shared" ca="1" si="5"/>
        <v>0</v>
      </c>
      <c r="S35" s="51">
        <f t="shared" ca="1" si="6"/>
        <v>0</v>
      </c>
      <c r="T35" s="51">
        <f t="shared" ca="1" si="7"/>
        <v>0</v>
      </c>
      <c r="U35" s="52">
        <f t="shared" ca="1" si="12"/>
        <v>0</v>
      </c>
      <c r="V35" s="52">
        <f t="shared" ca="1" si="13"/>
        <v>0</v>
      </c>
      <c r="W35" s="52">
        <f t="shared" ca="1" si="14"/>
        <v>0</v>
      </c>
      <c r="X35" s="8">
        <f t="shared" si="15"/>
        <v>4</v>
      </c>
      <c r="Y35" s="7">
        <f t="shared" si="16"/>
        <v>0</v>
      </c>
    </row>
    <row r="36" spans="1:25" ht="18" customHeight="1" thickBot="1" x14ac:dyDescent="0.2">
      <c r="A36" s="10">
        <f>DATE(M2+1,4,10)</f>
        <v>46487</v>
      </c>
      <c r="B36" s="8">
        <f t="shared" si="8"/>
        <v>7</v>
      </c>
      <c r="C36" s="70">
        <f t="shared" si="9"/>
        <v>46489</v>
      </c>
      <c r="E36" s="108"/>
      <c r="F36" s="71" t="str">
        <f>IF(Y36=1,"納期限確認！","3月")</f>
        <v>3月</v>
      </c>
      <c r="G36" s="89">
        <v>46489</v>
      </c>
      <c r="H36" s="3"/>
      <c r="I36" s="60">
        <f t="shared" si="17"/>
        <v>0</v>
      </c>
      <c r="J36" s="46">
        <f>G36+1</f>
        <v>46490</v>
      </c>
      <c r="K36" s="46">
        <f t="shared" si="0"/>
        <v>46519</v>
      </c>
      <c r="L36" s="7">
        <f t="shared" si="1"/>
        <v>30</v>
      </c>
      <c r="M36" s="7">
        <f t="shared" si="2"/>
        <v>0</v>
      </c>
      <c r="N36" s="47">
        <f t="shared" si="11"/>
        <v>30</v>
      </c>
      <c r="O36" s="12">
        <f t="shared" ca="1" si="3"/>
        <v>0</v>
      </c>
      <c r="P36" s="57">
        <f t="shared" si="18"/>
        <v>0</v>
      </c>
      <c r="Q36" s="49">
        <f t="shared" ca="1" si="4"/>
        <v>0</v>
      </c>
      <c r="R36" s="50">
        <f t="shared" ca="1" si="5"/>
        <v>0</v>
      </c>
      <c r="S36" s="51">
        <f t="shared" ca="1" si="6"/>
        <v>0</v>
      </c>
      <c r="T36" s="51">
        <f t="shared" ca="1" si="7"/>
        <v>0</v>
      </c>
      <c r="U36" s="52">
        <f t="shared" ca="1" si="12"/>
        <v>0</v>
      </c>
      <c r="V36" s="52">
        <f t="shared" ca="1" si="13"/>
        <v>0</v>
      </c>
      <c r="W36" s="52">
        <f t="shared" ca="1" si="14"/>
        <v>0</v>
      </c>
      <c r="X36" s="8">
        <f t="shared" si="15"/>
        <v>2</v>
      </c>
      <c r="Y36" s="7">
        <f t="shared" si="16"/>
        <v>0</v>
      </c>
    </row>
    <row r="37" spans="1:25" x14ac:dyDescent="0.15">
      <c r="F37" s="72"/>
      <c r="M37" s="73"/>
      <c r="N37" s="73"/>
      <c r="O37" s="12"/>
      <c r="P37" s="73"/>
      <c r="Q37" s="49"/>
      <c r="R37" s="74"/>
      <c r="S37" s="74"/>
    </row>
    <row r="38" spans="1:25" ht="18" customHeight="1" thickBot="1" x14ac:dyDescent="0.2">
      <c r="E38" s="113" t="s">
        <v>42</v>
      </c>
      <c r="F38" s="113"/>
      <c r="G38" s="113"/>
      <c r="H38" s="113"/>
      <c r="I38" s="113"/>
      <c r="M38" s="73"/>
      <c r="N38" s="73"/>
      <c r="O38" s="12"/>
      <c r="P38" s="73"/>
      <c r="R38" s="73"/>
      <c r="S38" s="73"/>
    </row>
    <row r="39" spans="1:25" ht="18" customHeight="1" thickTop="1" x14ac:dyDescent="0.15">
      <c r="E39" s="76"/>
      <c r="F39" s="77" t="s">
        <v>31</v>
      </c>
      <c r="G39" s="103" t="s">
        <v>39</v>
      </c>
      <c r="H39" s="103"/>
      <c r="I39" s="104"/>
      <c r="M39" s="73"/>
      <c r="N39" s="73"/>
      <c r="O39" s="12"/>
      <c r="P39" s="73"/>
      <c r="R39" s="73"/>
      <c r="S39" s="73"/>
    </row>
    <row r="40" spans="1:25" ht="18" customHeight="1" x14ac:dyDescent="0.15">
      <c r="E40" s="90" t="s">
        <v>29</v>
      </c>
      <c r="F40" s="91" t="s">
        <v>30</v>
      </c>
      <c r="G40" s="109" t="s">
        <v>32</v>
      </c>
      <c r="H40" s="109"/>
      <c r="I40" s="110"/>
      <c r="M40" s="73"/>
      <c r="N40" s="73"/>
      <c r="O40" s="12"/>
      <c r="P40" s="73"/>
      <c r="R40" s="73"/>
      <c r="S40" s="73"/>
    </row>
    <row r="41" spans="1:25" ht="18" customHeight="1" x14ac:dyDescent="0.15">
      <c r="E41" s="92" t="s">
        <v>33</v>
      </c>
      <c r="F41" s="91" t="s">
        <v>34</v>
      </c>
      <c r="G41" s="109" t="s">
        <v>35</v>
      </c>
      <c r="H41" s="109"/>
      <c r="I41" s="110"/>
      <c r="M41" s="73"/>
      <c r="N41" s="73"/>
      <c r="O41" s="12"/>
      <c r="P41" s="73"/>
      <c r="R41" s="73"/>
      <c r="S41" s="73"/>
    </row>
    <row r="42" spans="1:25" ht="18" customHeight="1" thickBot="1" x14ac:dyDescent="0.2">
      <c r="E42" s="93" t="s">
        <v>36</v>
      </c>
      <c r="F42" s="94" t="s">
        <v>37</v>
      </c>
      <c r="G42" s="111" t="s">
        <v>38</v>
      </c>
      <c r="H42" s="111"/>
      <c r="I42" s="112"/>
      <c r="M42" s="73"/>
      <c r="N42" s="73"/>
      <c r="O42" s="12"/>
      <c r="P42" s="73"/>
      <c r="R42" s="73"/>
      <c r="S42" s="73"/>
    </row>
    <row r="43" spans="1:25" ht="14.25" thickTop="1" x14ac:dyDescent="0.15">
      <c r="F43" s="72"/>
      <c r="P43" s="73"/>
      <c r="R43" s="73"/>
      <c r="S43" s="73"/>
    </row>
    <row r="44" spans="1:25" x14ac:dyDescent="0.15">
      <c r="F44" s="72"/>
      <c r="I44" s="17" t="s">
        <v>43</v>
      </c>
      <c r="P44" s="73"/>
      <c r="R44" s="73"/>
      <c r="S44" s="73"/>
    </row>
    <row r="45" spans="1:25" x14ac:dyDescent="0.15">
      <c r="F45" s="72"/>
      <c r="P45" s="73"/>
      <c r="R45" s="73"/>
      <c r="S45" s="73"/>
    </row>
    <row r="46" spans="1:25" x14ac:dyDescent="0.15">
      <c r="F46" s="72"/>
      <c r="P46" s="73"/>
      <c r="R46" s="73"/>
      <c r="S46" s="73"/>
    </row>
    <row r="47" spans="1:25" x14ac:dyDescent="0.15">
      <c r="F47" s="72"/>
      <c r="P47" s="73"/>
      <c r="R47" s="73"/>
      <c r="S47" s="73"/>
    </row>
    <row r="48" spans="1:25" x14ac:dyDescent="0.15">
      <c r="F48" s="72"/>
      <c r="P48" s="73"/>
      <c r="R48" s="73"/>
      <c r="S48" s="73"/>
    </row>
    <row r="49" spans="6:19" x14ac:dyDescent="0.15">
      <c r="F49" s="72"/>
      <c r="P49" s="73"/>
      <c r="R49" s="73"/>
      <c r="S49" s="73"/>
    </row>
    <row r="50" spans="6:19" x14ac:dyDescent="0.15">
      <c r="F50" s="72"/>
      <c r="P50" s="73"/>
      <c r="R50" s="73"/>
      <c r="S50" s="73"/>
    </row>
    <row r="51" spans="6:19" x14ac:dyDescent="0.15">
      <c r="F51" s="72"/>
      <c r="P51" s="73"/>
      <c r="R51" s="73"/>
      <c r="S51" s="73"/>
    </row>
    <row r="52" spans="6:19" x14ac:dyDescent="0.15">
      <c r="F52" s="72"/>
      <c r="P52" s="73"/>
      <c r="R52" s="73"/>
      <c r="S52" s="73"/>
    </row>
    <row r="53" spans="6:19" x14ac:dyDescent="0.15">
      <c r="F53" s="72"/>
      <c r="P53" s="73"/>
      <c r="R53" s="73"/>
      <c r="S53" s="73"/>
    </row>
    <row r="54" spans="6:19" x14ac:dyDescent="0.15">
      <c r="F54" s="72"/>
      <c r="P54" s="73"/>
      <c r="R54" s="73"/>
      <c r="S54" s="73"/>
    </row>
    <row r="55" spans="6:19" x14ac:dyDescent="0.15">
      <c r="F55" s="72"/>
      <c r="P55" s="73"/>
      <c r="R55" s="73"/>
      <c r="S55" s="73"/>
    </row>
    <row r="56" spans="6:19" x14ac:dyDescent="0.15">
      <c r="F56" s="72"/>
      <c r="P56" s="73"/>
      <c r="R56" s="73"/>
      <c r="S56" s="73"/>
    </row>
    <row r="57" spans="6:19" x14ac:dyDescent="0.15">
      <c r="F57" s="72"/>
      <c r="P57" s="73"/>
      <c r="R57" s="73"/>
      <c r="S57" s="73"/>
    </row>
    <row r="58" spans="6:19" x14ac:dyDescent="0.15">
      <c r="F58" s="72"/>
      <c r="P58" s="73"/>
      <c r="R58" s="73"/>
      <c r="S58" s="73"/>
    </row>
    <row r="59" spans="6:19" x14ac:dyDescent="0.15">
      <c r="F59" s="72"/>
      <c r="P59" s="73"/>
      <c r="R59" s="73"/>
      <c r="S59" s="73"/>
    </row>
    <row r="60" spans="6:19" x14ac:dyDescent="0.15">
      <c r="F60" s="72"/>
      <c r="P60" s="73"/>
      <c r="R60" s="73"/>
      <c r="S60" s="73"/>
    </row>
    <row r="61" spans="6:19" x14ac:dyDescent="0.15">
      <c r="F61" s="72"/>
      <c r="P61" s="73"/>
      <c r="R61" s="73"/>
      <c r="S61" s="73"/>
    </row>
    <row r="62" spans="6:19" x14ac:dyDescent="0.15">
      <c r="F62" s="72"/>
      <c r="P62" s="73"/>
      <c r="R62" s="73"/>
      <c r="S62" s="73"/>
    </row>
    <row r="63" spans="6:19" x14ac:dyDescent="0.15">
      <c r="F63" s="72"/>
      <c r="P63" s="73"/>
      <c r="R63" s="73"/>
      <c r="S63" s="73"/>
    </row>
    <row r="64" spans="6:19" x14ac:dyDescent="0.15">
      <c r="F64" s="72"/>
      <c r="P64" s="73"/>
      <c r="R64" s="73"/>
      <c r="S64" s="73"/>
    </row>
    <row r="65" spans="6:19" x14ac:dyDescent="0.15">
      <c r="F65" s="72"/>
      <c r="P65" s="73"/>
      <c r="R65" s="73"/>
      <c r="S65" s="73"/>
    </row>
    <row r="66" spans="6:19" x14ac:dyDescent="0.15">
      <c r="F66" s="72"/>
      <c r="P66" s="73"/>
      <c r="R66" s="73"/>
      <c r="S66" s="73"/>
    </row>
    <row r="67" spans="6:19" x14ac:dyDescent="0.15">
      <c r="F67" s="72"/>
      <c r="P67" s="73"/>
      <c r="R67" s="73"/>
      <c r="S67" s="73"/>
    </row>
    <row r="68" spans="6:19" x14ac:dyDescent="0.15">
      <c r="F68" s="72"/>
      <c r="P68" s="73"/>
      <c r="R68" s="73"/>
      <c r="S68" s="73"/>
    </row>
    <row r="69" spans="6:19" x14ac:dyDescent="0.15">
      <c r="F69" s="72"/>
      <c r="P69" s="73"/>
      <c r="R69" s="73"/>
      <c r="S69" s="73"/>
    </row>
    <row r="70" spans="6:19" x14ac:dyDescent="0.15">
      <c r="F70" s="72"/>
    </row>
    <row r="71" spans="6:19" x14ac:dyDescent="0.15">
      <c r="F71" s="72"/>
    </row>
    <row r="72" spans="6:19" x14ac:dyDescent="0.15">
      <c r="F72" s="72"/>
    </row>
    <row r="73" spans="6:19" x14ac:dyDescent="0.15">
      <c r="F73" s="72"/>
    </row>
    <row r="74" spans="6:19" x14ac:dyDescent="0.15">
      <c r="F74" s="72"/>
    </row>
    <row r="75" spans="6:19" x14ac:dyDescent="0.15">
      <c r="F75" s="72"/>
    </row>
    <row r="76" spans="6:19" x14ac:dyDescent="0.15">
      <c r="F76" s="72"/>
    </row>
    <row r="77" spans="6:19" x14ac:dyDescent="0.15">
      <c r="F77" s="72"/>
    </row>
    <row r="78" spans="6:19" x14ac:dyDescent="0.15">
      <c r="F78" s="72"/>
    </row>
    <row r="79" spans="6:19" x14ac:dyDescent="0.15">
      <c r="F79" s="72"/>
    </row>
    <row r="80" spans="6:19" x14ac:dyDescent="0.15">
      <c r="F80" s="72"/>
    </row>
    <row r="81" spans="6:6" x14ac:dyDescent="0.15">
      <c r="F81" s="72"/>
    </row>
    <row r="82" spans="6:6" x14ac:dyDescent="0.15">
      <c r="F82" s="72"/>
    </row>
    <row r="83" spans="6:6" x14ac:dyDescent="0.15">
      <c r="F83" s="72"/>
    </row>
    <row r="84" spans="6:6" x14ac:dyDescent="0.15">
      <c r="F84" s="72"/>
    </row>
    <row r="85" spans="6:6" x14ac:dyDescent="0.15">
      <c r="F85" s="72"/>
    </row>
  </sheetData>
  <sheetProtection selectLockedCells="1"/>
  <mergeCells count="21">
    <mergeCell ref="G40:I40"/>
    <mergeCell ref="G41:I41"/>
    <mergeCell ref="G42:I42"/>
    <mergeCell ref="E38:I38"/>
    <mergeCell ref="E25:E36"/>
    <mergeCell ref="E8:E11"/>
    <mergeCell ref="G39:I39"/>
    <mergeCell ref="E1:I1"/>
    <mergeCell ref="K2:L2"/>
    <mergeCell ref="J1:R1"/>
    <mergeCell ref="E12:E15"/>
    <mergeCell ref="E17:E24"/>
    <mergeCell ref="S6:V6"/>
    <mergeCell ref="P3:Q3"/>
    <mergeCell ref="P4:Q4"/>
    <mergeCell ref="E2:G3"/>
    <mergeCell ref="P2:Q2"/>
    <mergeCell ref="K4:L4"/>
    <mergeCell ref="K5:L5"/>
    <mergeCell ref="K6:L6"/>
    <mergeCell ref="K3:L3"/>
  </mergeCells>
  <phoneticPr fontId="3"/>
  <conditionalFormatting sqref="F8:F36">
    <cfRule type="cellIs" dxfId="0" priority="1" stopIfTrue="1" operator="equal">
      <formula>"納期限確認！"</formula>
    </cfRule>
  </conditionalFormatting>
  <dataValidations count="2">
    <dataValidation type="list" allowBlank="1" showInputMessage="1" showErrorMessage="1" sqref="G8:G24">
      <formula1>$C$8:$C$18</formula1>
    </dataValidation>
    <dataValidation type="list" allowBlank="1" showInputMessage="1" showErrorMessage="1" sqref="G25:G36">
      <formula1>$C$25:$C$36</formula1>
    </dataValidation>
  </dataValidations>
  <pageMargins left="0.94488188976377963" right="0.23622047244094491" top="0.6692913385826772" bottom="0.98425196850393704" header="0.51181102362204722" footer="0.51181102362204722"/>
  <pageSetup paperSize="9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延滞金計算表</vt:lpstr>
      <vt:lpstr>延滞金計算表!Print_Area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小林 辰海 12109</cp:lastModifiedBy>
  <cp:lastPrinted>2023-03-23T04:51:33Z</cp:lastPrinted>
  <dcterms:created xsi:type="dcterms:W3CDTF">2014-04-09T07:42:44Z</dcterms:created>
  <dcterms:modified xsi:type="dcterms:W3CDTF">2026-04-02T05:01:38Z</dcterms:modified>
</cp:coreProperties>
</file>