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永年保存\都市計画G\[様式]駐車場条例\20210401 様式\HP掲載用\futigimu_20210401 -2\"/>
    </mc:Choice>
  </mc:AlternateContent>
  <xr:revisionPtr revIDLastSave="0" documentId="13_ncr:1_{24FC5540-7559-4224-A007-9E53136B49A7}" xr6:coauthVersionLast="36" xr6:coauthVersionMax="36" xr10:uidLastSave="{00000000-0000-0000-0000-000000000000}"/>
  <bookViews>
    <workbookView xWindow="240" yWindow="210" windowWidth="13995" windowHeight="7425" xr2:uid="{00000000-000D-0000-FFFF-FFFF00000000}"/>
  </bookViews>
  <sheets>
    <sheet name="附置義務台数算定表" sheetId="1" r:id="rId1"/>
  </sheets>
  <definedNames>
    <definedName name="_xlnm.Print_Area" localSheetId="0">附置義務台数算定表!$A$1:$T$62</definedName>
  </definedNames>
  <calcPr calcId="191029"/>
</workbook>
</file>

<file path=xl/calcChain.xml><?xml version="1.0" encoding="utf-8"?>
<calcChain xmlns="http://schemas.openxmlformats.org/spreadsheetml/2006/main">
  <c r="J13" i="1" l="1"/>
  <c r="J9" i="1" l="1"/>
  <c r="F13" i="1" l="1"/>
  <c r="K29" i="1" s="1"/>
  <c r="B13" i="1"/>
  <c r="K30" i="1" l="1"/>
  <c r="K31" i="1"/>
  <c r="P31" i="1" s="1"/>
  <c r="K28" i="1"/>
  <c r="K15" i="1"/>
  <c r="P15" i="1" s="1"/>
  <c r="L32" i="1" l="1"/>
  <c r="B37" i="1"/>
  <c r="F39" i="1"/>
  <c r="P28" i="1"/>
  <c r="P30" i="1"/>
  <c r="P29" i="1"/>
  <c r="Q32" i="1" l="1"/>
  <c r="G37" i="1" s="1"/>
  <c r="K21" i="1"/>
  <c r="K39" i="1"/>
  <c r="G24" i="1"/>
  <c r="L24" i="1"/>
  <c r="K17" i="1"/>
  <c r="O21" i="1" l="1"/>
  <c r="P39" i="1" s="1"/>
  <c r="M41" i="1" s="1"/>
  <c r="P41" i="1" l="1"/>
  <c r="F51" i="1" l="1"/>
  <c r="F48" i="1"/>
  <c r="O48" i="1" s="1"/>
  <c r="L51" i="1" s="1"/>
  <c r="O45" i="1"/>
  <c r="K48" i="1" s="1"/>
  <c r="I51" i="1" l="1"/>
  <c r="O51" i="1" s="1"/>
</calcChain>
</file>

<file path=xl/sharedStrings.xml><?xml version="1.0" encoding="utf-8"?>
<sst xmlns="http://schemas.openxmlformats.org/spreadsheetml/2006/main" count="126" uniqueCount="84">
  <si>
    <t>□</t>
    <phoneticPr fontId="1"/>
  </si>
  <si>
    <t>駐車場整備地区</t>
  </si>
  <si>
    <t>地域地区</t>
  </si>
  <si>
    <t>□</t>
  </si>
  <si>
    <t>商業地域</t>
  </si>
  <si>
    <t>近隣商業地域</t>
  </si>
  <si>
    <t>㎡</t>
  </si>
  <si>
    <t>＋</t>
  </si>
  <si>
    <t>（</t>
  </si>
  <si>
    <t>事務所の部分の床面積①が10,000㎡を超える場合</t>
  </si>
  <si>
    <t>事務所の
部分の床面積</t>
  </si>
  <si>
    <t>～</t>
  </si>
  <si>
    <t>㎡×1.0＝</t>
  </si>
  <si>
    <t>50,000㎡の部分</t>
  </si>
  <si>
    <t>㎡×0.7＝</t>
  </si>
  <si>
    <t>㎡×0.6＝</t>
  </si>
  <si>
    <t>合  計</t>
  </si>
  <si>
    <t>㎡）</t>
  </si>
  <si>
    <t>(小数点以下切り上げ)</t>
  </si>
  <si>
    <t>≒</t>
  </si>
  <si>
    <t>台</t>
  </si>
  <si>
    <t>1,000　×　（6,000 －</t>
  </si>
  <si>
    <t>）</t>
  </si>
  <si>
    <t>＝</t>
  </si>
  <si>
    <t>6,000 ×</t>
  </si>
  <si>
    <t>× 0.3</t>
  </si>
  <si>
    <t>2.3×5.0m以上</t>
  </si>
  <si>
    <t>－</t>
  </si>
  <si>
    <t>2.5×6.0m以上</t>
    <phoneticPr fontId="1"/>
  </si>
  <si>
    <t>各用途の
床面積</t>
    <rPh sb="0" eb="1">
      <t>カク</t>
    </rPh>
    <rPh sb="1" eb="3">
      <t>ヨウト</t>
    </rPh>
    <phoneticPr fontId="1"/>
  </si>
  <si>
    <t>合　計　（建築物の延べ面積）</t>
    <phoneticPr fontId="1"/>
  </si>
  <si>
    <t>÷ 2 ）＝</t>
    <phoneticPr fontId="1"/>
  </si>
  <si>
    <t>50,000超</t>
    <phoneticPr fontId="1"/>
  </si>
  <si>
    <t>10,000㎡の部分</t>
    <phoneticPr fontId="1"/>
  </si>
  <si>
    <t>100,000㎡の部分</t>
    <phoneticPr fontId="1"/>
  </si>
  <si>
    <t>100,000㎡超の部分</t>
    <rPh sb="8" eb="9">
      <t>チョウ</t>
    </rPh>
    <phoneticPr fontId="1"/>
  </si>
  <si>
    <t>㎡×0.5＝</t>
    <phoneticPr fontId="1"/>
  </si>
  <si>
    <t>２　附置義務駐車施設の設置義務の判断</t>
    <rPh sb="2" eb="4">
      <t>フチ</t>
    </rPh>
    <rPh sb="4" eb="6">
      <t>ギム</t>
    </rPh>
    <rPh sb="6" eb="8">
      <t>チュウシャ</t>
    </rPh>
    <rPh sb="8" eb="10">
      <t>シセツ</t>
    </rPh>
    <rPh sb="11" eb="13">
      <t>セッチ</t>
    </rPh>
    <rPh sb="13" eb="15">
      <t>ギム</t>
    </rPh>
    <rPh sb="16" eb="18">
      <t>ハンダン</t>
    </rPh>
    <phoneticPr fontId="1"/>
  </si>
  <si>
    <t>3.5×6.0m以上 （車いす利用者用）</t>
    <phoneticPr fontId="1"/>
  </si>
  <si>
    <t>⑦</t>
    <phoneticPr fontId="1"/>
  </si>
  <si>
    <t>⑧</t>
    <phoneticPr fontId="1"/>
  </si>
  <si>
    <t>⑤</t>
    <phoneticPr fontId="1"/>
  </si>
  <si>
    <t>３　当該建築物の延べ面積④が6,000㎡未満の場合の緩和係数：K　（6,000㎡以上の場合はK=1）</t>
    <rPh sb="2" eb="4">
      <t>トウガイ</t>
    </rPh>
    <rPh sb="4" eb="7">
      <t>ケンチクブツ</t>
    </rPh>
    <rPh sb="8" eb="9">
      <t>ノ</t>
    </rPh>
    <rPh sb="10" eb="12">
      <t>メンセキ</t>
    </rPh>
    <rPh sb="20" eb="22">
      <t>ミマン</t>
    </rPh>
    <rPh sb="23" eb="25">
      <t>バアイ</t>
    </rPh>
    <rPh sb="26" eb="28">
      <t>カンワ</t>
    </rPh>
    <rPh sb="28" eb="30">
      <t>ケイスウ</t>
    </rPh>
    <rPh sb="40" eb="42">
      <t>イジョウ</t>
    </rPh>
    <rPh sb="43" eb="45">
      <t>バアイ</t>
    </rPh>
    <phoneticPr fontId="1"/>
  </si>
  <si>
    <t>⑥</t>
    <phoneticPr fontId="1"/>
  </si>
  <si>
    <t>⑨</t>
    <phoneticPr fontId="1"/>
  </si>
  <si>
    <t>⑩</t>
    <phoneticPr fontId="1"/>
  </si>
  <si>
    <t>：入力箇所</t>
    <rPh sb="1" eb="3">
      <t>ニュウリョク</t>
    </rPh>
    <rPh sb="3" eb="5">
      <t>カショ</t>
    </rPh>
    <phoneticPr fontId="1"/>
  </si>
  <si>
    <t xml:space="preserve"> 非特定用途</t>
    <phoneticPr fontId="1"/>
  </si>
  <si>
    <t xml:space="preserve"> 特定用途</t>
    <phoneticPr fontId="1"/>
  </si>
  <si>
    <t>－1,000 ×</t>
    <phoneticPr fontId="1"/>
  </si>
  <si>
    <t>K ＝ 1 －</t>
    <phoneticPr fontId="1"/>
  </si>
  <si>
    <t>６　附置義務駐車施設の規模と各必要台数</t>
    <rPh sb="2" eb="4">
      <t>フチ</t>
    </rPh>
    <rPh sb="4" eb="6">
      <t>ギム</t>
    </rPh>
    <rPh sb="6" eb="8">
      <t>チュウシャ</t>
    </rPh>
    <rPh sb="8" eb="10">
      <t>シセツ</t>
    </rPh>
    <rPh sb="11" eb="13">
      <t>キボ</t>
    </rPh>
    <rPh sb="14" eb="15">
      <t>カク</t>
    </rPh>
    <rPh sb="15" eb="17">
      <t>ヒツヨウ</t>
    </rPh>
    <rPh sb="17" eb="19">
      <t>ダイスウ</t>
    </rPh>
    <phoneticPr fontId="1"/>
  </si>
  <si>
    <t>５　附置義務台数の算定</t>
    <rPh sb="2" eb="4">
      <t>フチ</t>
    </rPh>
    <rPh sb="4" eb="6">
      <t>ギム</t>
    </rPh>
    <rPh sb="6" eb="8">
      <t>ダイスウ</t>
    </rPh>
    <rPh sb="9" eb="11">
      <t>サンテイ</t>
    </rPh>
    <phoneticPr fontId="1"/>
  </si>
  <si>
    <t>0</t>
    <phoneticPr fontId="1"/>
  </si>
  <si>
    <t>10,000超</t>
    <phoneticPr fontId="1"/>
  </si>
  <si>
    <t>(少なくとも1台設置が必要)</t>
    <rPh sb="1" eb="2">
      <t>スク</t>
    </rPh>
    <rPh sb="7" eb="8">
      <t>ダイ</t>
    </rPh>
    <rPh sb="8" eb="10">
      <t>セッチ</t>
    </rPh>
    <rPh sb="11" eb="13">
      <t>ヒツヨウ</t>
    </rPh>
    <phoneticPr fontId="1"/>
  </si>
  <si>
    <t xml:space="preserve"> 事務所</t>
    <phoneticPr fontId="1"/>
  </si>
  <si>
    <t xml:space="preserve"> その他の特定用途</t>
    <phoneticPr fontId="1"/>
  </si>
  <si>
    <t>附置義務台数算定表</t>
    <rPh sb="4" eb="5">
      <t>ダイ</t>
    </rPh>
    <rPh sb="5" eb="6">
      <t>カズ</t>
    </rPh>
    <rPh sb="6" eb="7">
      <t>サン</t>
    </rPh>
    <rPh sb="7" eb="8">
      <t>サダム</t>
    </rPh>
    <rPh sb="8" eb="9">
      <t>ヒョウ</t>
    </rPh>
    <phoneticPr fontId="1"/>
  </si>
  <si>
    <t>÷450}×</t>
    <phoneticPr fontId="1"/>
  </si>
  <si>
    <r>
      <t>１　建築物の計画内容</t>
    </r>
    <r>
      <rPr>
        <sz val="10"/>
        <rFont val="ＭＳ Ｐ明朝"/>
        <family val="1"/>
        <charset val="128"/>
      </rPr>
      <t>（小数点以下第二位まで（小数点以下第三位切り捨て））</t>
    </r>
    <rPh sb="2" eb="5">
      <t>ケンチクブツ</t>
    </rPh>
    <rPh sb="6" eb="8">
      <t>ケイカク</t>
    </rPh>
    <rPh sb="8" eb="10">
      <t>ナイヨウ</t>
    </rPh>
    <rPh sb="11" eb="13">
      <t>ショウスウ</t>
    </rPh>
    <rPh sb="13" eb="14">
      <t>テン</t>
    </rPh>
    <rPh sb="14" eb="16">
      <t>イカ</t>
    </rPh>
    <rPh sb="16" eb="17">
      <t>ダイ</t>
    </rPh>
    <rPh sb="17" eb="19">
      <t>２イ</t>
    </rPh>
    <rPh sb="22" eb="25">
      <t>ショウスウテン</t>
    </rPh>
    <rPh sb="25" eb="27">
      <t>イカ</t>
    </rPh>
    <rPh sb="27" eb="28">
      <t>ダイ</t>
    </rPh>
    <rPh sb="28" eb="30">
      <t>サンイ</t>
    </rPh>
    <rPh sb="30" eb="31">
      <t>キ</t>
    </rPh>
    <rPh sb="32" eb="33">
      <t>ス</t>
    </rPh>
    <phoneticPr fontId="1"/>
  </si>
  <si>
    <t>(小数点以下第四位切り捨て)</t>
    <rPh sb="6" eb="7">
      <t>ダイ</t>
    </rPh>
    <rPh sb="7" eb="9">
      <t>４イ</t>
    </rPh>
    <rPh sb="11" eb="12">
      <t>ス</t>
    </rPh>
    <phoneticPr fontId="1"/>
  </si>
  <si>
    <r>
      <t>４　大規模な事務所の逓減措置</t>
    </r>
    <r>
      <rPr>
        <sz val="10"/>
        <rFont val="ＭＳ Ｐ明朝"/>
        <family val="1"/>
        <charset val="128"/>
      </rPr>
      <t>（小数点以下第三位切り捨て）</t>
    </r>
    <rPh sb="2" eb="5">
      <t>ダイキボ</t>
    </rPh>
    <rPh sb="6" eb="8">
      <t>ジム</t>
    </rPh>
    <rPh sb="8" eb="9">
      <t>ショ</t>
    </rPh>
    <rPh sb="10" eb="12">
      <t>テイゲン</t>
    </rPh>
    <rPh sb="12" eb="14">
      <t>ソチ</t>
    </rPh>
    <phoneticPr fontId="1"/>
  </si>
  <si>
    <t>百貨店その他の店舗</t>
    <rPh sb="0" eb="3">
      <t>ヒャッカテン</t>
    </rPh>
    <rPh sb="5" eb="6">
      <t>タ</t>
    </rPh>
    <rPh sb="7" eb="9">
      <t>テンポ</t>
    </rPh>
    <phoneticPr fontId="1"/>
  </si>
  <si>
    <t>㎡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</si>
  <si>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</si>
  <si>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</si>
  <si>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</si>
  <si>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</si>
  <si>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百貨店その他の店舗 ①</t>
    <rPh sb="0" eb="3">
      <t>ヒャッカテン</t>
    </rPh>
    <rPh sb="5" eb="6">
      <t>タ</t>
    </rPh>
    <rPh sb="7" eb="9">
      <t>テンポ</t>
    </rPh>
    <phoneticPr fontId="1"/>
  </si>
  <si>
    <t>事務所 ②</t>
    <rPh sb="0" eb="2">
      <t>ジム</t>
    </rPh>
    <rPh sb="2" eb="3">
      <t>ショ</t>
    </rPh>
    <phoneticPr fontId="1"/>
  </si>
  <si>
    <t>その他の特定用途③</t>
    <rPh sb="2" eb="3">
      <t>タ</t>
    </rPh>
    <rPh sb="4" eb="6">
      <t>トクテイ</t>
    </rPh>
    <rPh sb="6" eb="8">
      <t>ヨウト</t>
    </rPh>
    <phoneticPr fontId="1"/>
  </si>
  <si>
    <t>非特定用途 ④</t>
    <phoneticPr fontId="1"/>
  </si>
  <si>
    <t>（②</t>
    <phoneticPr fontId="1"/>
  </si>
  <si>
    <t>②’</t>
    <phoneticPr fontId="1"/>
  </si>
  <si>
    <t>※ 大規模な事務所の逓減措置の対象となった場合は、②を②’に読み替えます。</t>
    <phoneticPr fontId="1"/>
  </si>
  <si>
    <t>緩和係数K ⑦</t>
    <rPh sb="0" eb="2">
      <t>カンワ</t>
    </rPh>
    <rPh sb="2" eb="4">
      <t>ケイスウ</t>
    </rPh>
    <phoneticPr fontId="1"/>
  </si>
  <si>
    <t>その他の特定用途 ③</t>
    <phoneticPr fontId="1"/>
  </si>
  <si>
    <t>事務所 ②or②’</t>
    <phoneticPr fontId="1"/>
  </si>
  <si>
    <t>{</t>
    <phoneticPr fontId="1"/>
  </si>
  <si>
    <t>⑪</t>
    <phoneticPr fontId="1"/>
  </si>
  <si>
    <t>÷250＋（</t>
    <phoneticPr fontId="1"/>
  </si>
  <si>
    <t>÷350＋</t>
    <phoneticPr fontId="1"/>
  </si>
  <si>
    <t>÷400＋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</si>
</sst>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_ ;[Red]\-#,##0.00\ "/>
    <numFmt numFmtId="177" formatCode="#,##0_ ;[Red]\-#,##0\ "/>
    <numFmt numFmtId="178" formatCode="#,##0.000_ "/>
  </numFmts>
  <fonts count="11" x14ac:knownFonts="1"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0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6" fillId="0" borderId="0" xfId="0" applyFont="1" applyBorder="1" applyProtection="1">
      <alignment vertical="center"/>
    </xf>
    <xf numFmtId="0" fontId="6" fillId="0" borderId="0" xfId="0" applyFont="1" applyProtection="1">
      <alignment vertical="center"/>
    </xf>
    <xf numFmtId="0" fontId="7" fillId="0" borderId="1" xfId="0" applyFont="1" applyBorder="1" applyAlignment="1" applyProtection="1">
      <alignment vertical="center"/>
    </xf>
    <xf numFmtId="0" fontId="8" fillId="0" borderId="2" xfId="0" applyFont="1" applyBorder="1" applyProtection="1">
      <alignment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2" borderId="5" xfId="0" applyFont="1" applyFill="1" applyBorder="1" applyAlignment="1" applyProtection="1">
      <alignment horizontal="center" vertical="center"/>
    </xf>
    <xf numFmtId="0" fontId="8" fillId="0" borderId="4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5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1" xfId="0" applyFont="1" applyBorder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6" xfId="0" quotePrefix="1" applyFont="1" applyBorder="1" applyAlignment="1" applyProtection="1">
      <alignment vertical="center"/>
    </xf>
    <xf numFmtId="0" fontId="8" fillId="0" borderId="2" xfId="0" applyFont="1" applyBorder="1" applyAlignment="1" applyProtection="1">
      <alignment vertical="center"/>
    </xf>
    <xf numFmtId="0" fontId="9" fillId="0" borderId="0" xfId="0" applyFont="1" applyProtection="1">
      <alignment vertical="center"/>
    </xf>
    <xf numFmtId="0" fontId="8" fillId="0" borderId="4" xfId="0" applyFont="1" applyBorder="1" applyAlignment="1" applyProtection="1">
      <alignment vertical="center"/>
    </xf>
    <xf numFmtId="40" fontId="8" fillId="0" borderId="3" xfId="1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right" vertical="center"/>
    </xf>
    <xf numFmtId="0" fontId="8" fillId="0" borderId="7" xfId="0" applyFont="1" applyBorder="1" applyAlignment="1" applyProtection="1">
      <alignment horizontal="center" vertical="center"/>
    </xf>
    <xf numFmtId="177" fontId="8" fillId="0" borderId="0" xfId="1" applyNumberFormat="1" applyFont="1" applyBorder="1" applyAlignment="1" applyProtection="1">
      <alignment horizontal="center" vertical="center"/>
    </xf>
    <xf numFmtId="0" fontId="7" fillId="3" borderId="8" xfId="0" applyFont="1" applyFill="1" applyBorder="1" applyAlignment="1" applyProtection="1">
      <alignment horizontal="center" vertical="center"/>
    </xf>
    <xf numFmtId="0" fontId="7" fillId="4" borderId="8" xfId="0" applyFont="1" applyFill="1" applyBorder="1" applyAlignment="1" applyProtection="1">
      <alignment horizontal="center" vertical="center"/>
    </xf>
    <xf numFmtId="0" fontId="7" fillId="5" borderId="8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4" fillId="0" borderId="0" xfId="0" applyFont="1" applyProtection="1">
      <alignment vertical="center"/>
    </xf>
    <xf numFmtId="0" fontId="2" fillId="0" borderId="0" xfId="0" applyFont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Border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176" fontId="8" fillId="2" borderId="3" xfId="0" applyNumberFormat="1" applyFont="1" applyFill="1" applyBorder="1" applyAlignment="1" applyProtection="1">
      <alignment vertical="center"/>
      <protection locked="0"/>
    </xf>
    <xf numFmtId="176" fontId="8" fillId="2" borderId="4" xfId="0" applyNumberFormat="1" applyFont="1" applyFill="1" applyBorder="1" applyAlignment="1" applyProtection="1">
      <alignment vertical="center"/>
      <protection locked="0"/>
    </xf>
    <xf numFmtId="178" fontId="8" fillId="0" borderId="3" xfId="0" applyNumberFormat="1" applyFont="1" applyFill="1" applyBorder="1" applyAlignment="1" applyProtection="1">
      <alignment horizontal="center" vertical="center" shrinkToFit="1"/>
    </xf>
    <xf numFmtId="178" fontId="8" fillId="0" borderId="5" xfId="0" applyNumberFormat="1" applyFont="1" applyFill="1" applyBorder="1" applyAlignment="1" applyProtection="1">
      <alignment horizontal="center" vertical="center" shrinkToFit="1"/>
    </xf>
    <xf numFmtId="176" fontId="8" fillId="0" borderId="3" xfId="1" applyNumberFormat="1" applyFont="1" applyBorder="1" applyAlignment="1" applyProtection="1">
      <alignment vertical="center" shrinkToFit="1"/>
    </xf>
    <xf numFmtId="176" fontId="8" fillId="0" borderId="4" xfId="1" applyNumberFormat="1" applyFont="1" applyBorder="1" applyAlignment="1" applyProtection="1">
      <alignment vertical="center" shrinkToFit="1"/>
    </xf>
    <xf numFmtId="0" fontId="8" fillId="0" borderId="6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176" fontId="8" fillId="0" borderId="3" xfId="1" applyNumberFormat="1" applyFont="1" applyFill="1" applyBorder="1" applyAlignment="1" applyProtection="1">
      <alignment vertical="center" shrinkToFit="1"/>
    </xf>
    <xf numFmtId="176" fontId="8" fillId="0" borderId="4" xfId="1" applyNumberFormat="1" applyFont="1" applyFill="1" applyBorder="1" applyAlignment="1" applyProtection="1">
      <alignment vertical="center" shrinkToFit="1"/>
    </xf>
    <xf numFmtId="0" fontId="8" fillId="0" borderId="4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8" fillId="0" borderId="6" xfId="0" quotePrefix="1" applyFont="1" applyBorder="1" applyAlignment="1" applyProtection="1">
      <alignment horizontal="center" vertical="center"/>
    </xf>
    <xf numFmtId="0" fontId="8" fillId="0" borderId="0" xfId="0" quotePrefix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178" fontId="8" fillId="0" borderId="13" xfId="0" applyNumberFormat="1" applyFont="1" applyFill="1" applyBorder="1" applyAlignment="1" applyProtection="1">
      <alignment horizontal="center" vertical="center" shrinkToFit="1"/>
    </xf>
    <xf numFmtId="178" fontId="8" fillId="0" borderId="15" xfId="0" applyNumberFormat="1" applyFont="1" applyFill="1" applyBorder="1" applyAlignment="1" applyProtection="1">
      <alignment horizontal="center" vertical="center" shrinkToFit="1"/>
    </xf>
    <xf numFmtId="178" fontId="8" fillId="0" borderId="6" xfId="0" applyNumberFormat="1" applyFont="1" applyFill="1" applyBorder="1" applyAlignment="1" applyProtection="1">
      <alignment horizontal="center" vertical="center" shrinkToFit="1"/>
    </xf>
    <xf numFmtId="178" fontId="8" fillId="0" borderId="2" xfId="0" applyNumberFormat="1" applyFont="1" applyFill="1" applyBorder="1" applyAlignment="1" applyProtection="1">
      <alignment horizontal="center" vertical="center" shrinkToFit="1"/>
    </xf>
    <xf numFmtId="178" fontId="8" fillId="0" borderId="16" xfId="0" applyNumberFormat="1" applyFont="1" applyFill="1" applyBorder="1" applyAlignment="1" applyProtection="1">
      <alignment horizontal="center" vertical="center" shrinkToFit="1"/>
    </xf>
    <xf numFmtId="178" fontId="8" fillId="0" borderId="17" xfId="0" applyNumberFormat="1" applyFont="1" applyFill="1" applyBorder="1" applyAlignment="1" applyProtection="1">
      <alignment horizontal="center" vertical="center" shrinkToFit="1"/>
    </xf>
    <xf numFmtId="40" fontId="8" fillId="0" borderId="4" xfId="1" applyNumberFormat="1" applyFont="1" applyBorder="1" applyAlignment="1" applyProtection="1">
      <alignment horizontal="center" vertical="center" shrinkToFit="1"/>
    </xf>
    <xf numFmtId="40" fontId="8" fillId="0" borderId="5" xfId="1" applyNumberFormat="1" applyFont="1" applyBorder="1" applyAlignment="1" applyProtection="1">
      <alignment horizontal="center" vertical="center" shrinkToFit="1"/>
    </xf>
    <xf numFmtId="176" fontId="8" fillId="0" borderId="0" xfId="1" applyNumberFormat="1" applyFont="1" applyBorder="1" applyAlignment="1" applyProtection="1">
      <alignment vertical="center" shrinkToFit="1"/>
    </xf>
    <xf numFmtId="0" fontId="8" fillId="0" borderId="13" xfId="0" applyFont="1" applyBorder="1" applyAlignment="1" applyProtection="1">
      <alignment horizontal="center" vertical="center" wrapText="1"/>
    </xf>
    <xf numFmtId="0" fontId="8" fillId="0" borderId="14" xfId="0" applyFont="1" applyBorder="1" applyAlignment="1" applyProtection="1">
      <alignment horizontal="center" vertical="center" wrapText="1"/>
    </xf>
    <xf numFmtId="0" fontId="8" fillId="0" borderId="15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16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7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horizontal="left" vertical="center"/>
    </xf>
    <xf numFmtId="0" fontId="8" fillId="6" borderId="11" xfId="0" applyFont="1" applyFill="1" applyBorder="1" applyAlignment="1" applyProtection="1">
      <alignment horizontal="center" vertical="center"/>
    </xf>
    <xf numFmtId="0" fontId="8" fillId="6" borderId="12" xfId="0" applyFont="1" applyFill="1" applyBorder="1" applyAlignment="1" applyProtection="1">
      <alignment horizontal="center" vertical="center"/>
    </xf>
    <xf numFmtId="0" fontId="8" fillId="6" borderId="8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177" fontId="8" fillId="0" borderId="3" xfId="1" applyNumberFormat="1" applyFont="1" applyBorder="1" applyAlignment="1" applyProtection="1">
      <alignment horizontal="center" vertical="center" shrinkToFit="1"/>
    </xf>
    <xf numFmtId="177" fontId="8" fillId="0" borderId="5" xfId="1" applyNumberFormat="1" applyFont="1" applyBorder="1" applyAlignment="1" applyProtection="1">
      <alignment horizontal="center" vertical="center" shrinkToFit="1"/>
    </xf>
    <xf numFmtId="0" fontId="8" fillId="0" borderId="3" xfId="0" applyFont="1" applyBorder="1" applyAlignment="1" applyProtection="1">
      <alignment horizontal="right" vertical="center"/>
    </xf>
    <xf numFmtId="0" fontId="8" fillId="0" borderId="3" xfId="0" quotePrefix="1" applyFont="1" applyBorder="1" applyAlignment="1" applyProtection="1">
      <alignment horizontal="right" vertical="center"/>
    </xf>
    <xf numFmtId="0" fontId="8" fillId="0" borderId="4" xfId="0" quotePrefix="1" applyFont="1" applyBorder="1" applyAlignment="1" applyProtection="1">
      <alignment horizontal="right" vertical="center"/>
    </xf>
    <xf numFmtId="178" fontId="8" fillId="0" borderId="3" xfId="0" applyNumberFormat="1" applyFont="1" applyBorder="1" applyAlignment="1" applyProtection="1">
      <alignment horizontal="center" vertical="center" shrinkToFit="1"/>
    </xf>
    <xf numFmtId="178" fontId="8" fillId="0" borderId="5" xfId="0" applyNumberFormat="1" applyFont="1" applyBorder="1" applyAlignment="1" applyProtection="1">
      <alignment horizontal="center" vertical="center" shrinkToFit="1"/>
    </xf>
    <xf numFmtId="177" fontId="8" fillId="0" borderId="9" xfId="1" applyNumberFormat="1" applyFont="1" applyBorder="1" applyAlignment="1" applyProtection="1">
      <alignment horizontal="center" vertical="center" shrinkToFit="1"/>
    </xf>
    <xf numFmtId="177" fontId="8" fillId="0" borderId="10" xfId="1" applyNumberFormat="1" applyFont="1" applyBorder="1" applyAlignment="1" applyProtection="1">
      <alignment horizontal="center" vertical="center" shrinkToFit="1"/>
    </xf>
    <xf numFmtId="177" fontId="7" fillId="5" borderId="11" xfId="1" applyNumberFormat="1" applyFont="1" applyFill="1" applyBorder="1" applyAlignment="1" applyProtection="1">
      <alignment vertical="center" shrinkToFit="1"/>
    </xf>
    <xf numFmtId="177" fontId="7" fillId="5" borderId="12" xfId="1" applyNumberFormat="1" applyFont="1" applyFill="1" applyBorder="1" applyAlignment="1" applyProtection="1">
      <alignment vertical="center" shrinkToFit="1"/>
    </xf>
    <xf numFmtId="177" fontId="7" fillId="4" borderId="11" xfId="1" applyNumberFormat="1" applyFont="1" applyFill="1" applyBorder="1" applyAlignment="1" applyProtection="1">
      <alignment vertical="center" shrinkToFit="1"/>
    </xf>
    <xf numFmtId="177" fontId="7" fillId="4" borderId="12" xfId="1" applyNumberFormat="1" applyFont="1" applyFill="1" applyBorder="1" applyAlignment="1" applyProtection="1">
      <alignment vertical="center" shrinkToFit="1"/>
    </xf>
    <xf numFmtId="177" fontId="7" fillId="3" borderId="11" xfId="1" applyNumberFormat="1" applyFont="1" applyFill="1" applyBorder="1" applyAlignment="1" applyProtection="1">
      <alignment vertical="center" shrinkToFit="1"/>
    </xf>
    <xf numFmtId="177" fontId="7" fillId="3" borderId="12" xfId="1" applyNumberFormat="1" applyFont="1" applyFill="1" applyBorder="1" applyAlignment="1" applyProtection="1">
      <alignment vertical="center" shrinkToFit="1"/>
    </xf>
    <xf numFmtId="176" fontId="8" fillId="2" borderId="3" xfId="1" applyNumberFormat="1" applyFont="1" applyFill="1" applyBorder="1" applyAlignment="1" applyProtection="1">
      <alignment vertical="center" shrinkToFit="1"/>
      <protection locked="0"/>
    </xf>
    <xf numFmtId="176" fontId="8" fillId="2" borderId="4" xfId="1" applyNumberFormat="1" applyFont="1" applyFill="1" applyBorder="1" applyAlignment="1" applyProtection="1">
      <alignment vertical="center" shrinkToFit="1"/>
      <protection locked="0"/>
    </xf>
    <xf numFmtId="176" fontId="8" fillId="0" borderId="3" xfId="1" applyNumberFormat="1" applyFont="1" applyBorder="1" applyAlignment="1" applyProtection="1">
      <alignment horizontal="center" vertical="center" shrinkToFit="1"/>
    </xf>
    <xf numFmtId="176" fontId="8" fillId="0" borderId="4" xfId="1" applyNumberFormat="1" applyFont="1" applyBorder="1" applyAlignment="1" applyProtection="1">
      <alignment horizontal="center" vertical="center" shrinkToFit="1"/>
    </xf>
    <xf numFmtId="0" fontId="8" fillId="0" borderId="2" xfId="0" quotePrefix="1" applyFont="1" applyBorder="1" applyAlignment="1" applyProtection="1">
      <alignment horizontal="center" vertical="center"/>
    </xf>
    <xf numFmtId="176" fontId="8" fillId="0" borderId="3" xfId="0" applyNumberFormat="1" applyFont="1" applyBorder="1" applyAlignment="1" applyProtection="1">
      <alignment vertical="center"/>
    </xf>
    <xf numFmtId="176" fontId="8" fillId="0" borderId="4" xfId="0" applyNumberFormat="1" applyFont="1" applyBorder="1" applyAlignment="1" applyProtecti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297475</xdr:colOff>
      <xdr:row>53</xdr:row>
      <xdr:rowOff>13098</xdr:rowOff>
    </xdr:from>
    <xdr:to>
      <xdr:col>16</xdr:col>
      <xdr:colOff>24912</xdr:colOff>
      <xdr:row>61</xdr:row>
      <xdr:rowOff>66676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707175" y="9080898"/>
          <a:ext cx="3956537" cy="1339453"/>
        </a:xfrm>
        <a:prstGeom prst="roundRect">
          <a:avLst/>
        </a:prstGeom>
        <a:solidFill>
          <a:srgbClr val="CCFFFF"/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5</xdr:col>
      <xdr:colOff>301308</xdr:colOff>
      <xdr:row>56</xdr:row>
      <xdr:rowOff>137518</xdr:rowOff>
    </xdr:from>
    <xdr:to>
      <xdr:col>14</xdr:col>
      <xdr:colOff>347412</xdr:colOff>
      <xdr:row>60</xdr:row>
      <xdr:rowOff>137220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063433" y="9691093"/>
          <a:ext cx="3217929" cy="647402"/>
        </a:xfrm>
        <a:prstGeom prst="roundRect">
          <a:avLst/>
        </a:prstGeom>
        <a:solidFill>
          <a:srgbClr val="FFC000"/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9</xdr:col>
      <xdr:colOff>231677</xdr:colOff>
      <xdr:row>58</xdr:row>
      <xdr:rowOff>103883</xdr:rowOff>
    </xdr:from>
    <xdr:to>
      <xdr:col>14</xdr:col>
      <xdr:colOff>188720</xdr:colOff>
      <xdr:row>60</xdr:row>
      <xdr:rowOff>88604</xdr:rowOff>
    </xdr:to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3403502" y="9981308"/>
          <a:ext cx="1719168" cy="308571"/>
        </a:xfrm>
        <a:prstGeom prst="roundRect">
          <a:avLst/>
        </a:prstGeom>
        <a:solidFill>
          <a:srgbClr val="FF6699"/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16</xdr:col>
      <xdr:colOff>142875</xdr:colOff>
      <xdr:row>8</xdr:row>
      <xdr:rowOff>33339</xdr:rowOff>
    </xdr:from>
    <xdr:to>
      <xdr:col>17</xdr:col>
      <xdr:colOff>0</xdr:colOff>
      <xdr:row>8</xdr:row>
      <xdr:rowOff>214314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781675" y="1633539"/>
          <a:ext cx="209550" cy="180975"/>
        </a:xfrm>
        <a:prstGeom prst="rect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8</xdr:col>
      <xdr:colOff>219075</xdr:colOff>
      <xdr:row>52</xdr:row>
      <xdr:rowOff>66675</xdr:rowOff>
    </xdr:from>
    <xdr:to>
      <xdr:col>12</xdr:col>
      <xdr:colOff>9525</xdr:colOff>
      <xdr:row>53</xdr:row>
      <xdr:rowOff>133350</xdr:rowOff>
    </xdr:to>
    <xdr:sp macro="" textlink="">
      <xdr:nvSpPr>
        <xdr:cNvPr id="6" name="テキスト ボックス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038475" y="8972550"/>
          <a:ext cx="1200150" cy="2286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ja-JP" sz="900" b="1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附置義務台数　</a:t>
          </a:r>
          <a:r>
            <a:rPr lang="ja-JP" altLang="en-US" sz="900" b="1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⑧</a:t>
          </a:r>
          <a:endParaRPr lang="ja-JP" sz="900" b="1" kern="100"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10</xdr:col>
      <xdr:colOff>266699</xdr:colOff>
      <xdr:row>57</xdr:row>
      <xdr:rowOff>160437</xdr:rowOff>
    </xdr:from>
    <xdr:to>
      <xdr:col>13</xdr:col>
      <xdr:colOff>114300</xdr:colOff>
      <xdr:row>59</xdr:row>
      <xdr:rowOff>47625</xdr:rowOff>
    </xdr:to>
    <xdr:sp macro="" textlink="">
      <xdr:nvSpPr>
        <xdr:cNvPr id="10" name="テキスト ボックス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790949" y="9875937"/>
          <a:ext cx="904876" cy="21103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ja-JP" sz="900" b="1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少なくとも</a:t>
          </a:r>
          <a:r>
            <a:rPr lang="en-US" sz="900" b="1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1</a:t>
          </a:r>
          <a:r>
            <a:rPr lang="ja-JP" sz="900" b="1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台</a:t>
          </a:r>
          <a:endParaRPr lang="ja-JP" sz="900" b="1" kern="100"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274858</xdr:colOff>
      <xdr:row>57</xdr:row>
      <xdr:rowOff>12800</xdr:rowOff>
    </xdr:from>
    <xdr:to>
      <xdr:col>10</xdr:col>
      <xdr:colOff>64392</xdr:colOff>
      <xdr:row>58</xdr:row>
      <xdr:rowOff>109314</xdr:rowOff>
    </xdr:to>
    <xdr:sp macro="" textlink="">
      <xdr:nvSpPr>
        <xdr:cNvPr id="12" name="テキスト ボックス 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036983" y="9728300"/>
          <a:ext cx="1551659" cy="2584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ja-JP" altLang="en-US" sz="90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⑩</a:t>
          </a:r>
          <a:r>
            <a:rPr lang="ja-JP" sz="90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 </a:t>
          </a:r>
          <a:r>
            <a:rPr lang="en-US" sz="90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2.5m</a:t>
          </a:r>
          <a:r>
            <a:rPr lang="ja-JP" sz="90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×</a:t>
          </a:r>
          <a:r>
            <a:rPr lang="en-US" sz="90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6.0m</a:t>
          </a:r>
          <a:r>
            <a:rPr lang="ja-JP" sz="90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以上</a:t>
          </a:r>
          <a:endParaRPr lang="ja-JP" sz="900" kern="100"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8</xdr:col>
      <xdr:colOff>855</xdr:colOff>
      <xdr:row>54</xdr:row>
      <xdr:rowOff>12725</xdr:rowOff>
    </xdr:from>
    <xdr:to>
      <xdr:col>12</xdr:col>
      <xdr:colOff>142814</xdr:colOff>
      <xdr:row>55</xdr:row>
      <xdr:rowOff>109239</xdr:rowOff>
    </xdr:to>
    <xdr:sp macro="" textlink="">
      <xdr:nvSpPr>
        <xdr:cNvPr id="14" name="テキスト ボックス 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820255" y="9242450"/>
          <a:ext cx="1551659" cy="2584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ja-JP" altLang="en-US" sz="90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⑪</a:t>
          </a:r>
          <a:r>
            <a:rPr lang="ja-JP" sz="90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 </a:t>
          </a:r>
          <a:r>
            <a:rPr lang="en-US" sz="90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2.3m</a:t>
          </a:r>
          <a:r>
            <a:rPr lang="ja-JP" sz="90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×</a:t>
          </a:r>
          <a:r>
            <a:rPr lang="en-US" altLang="ja-JP" sz="90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5</a:t>
          </a:r>
          <a:r>
            <a:rPr lang="en-US" sz="90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.0m</a:t>
          </a:r>
          <a:r>
            <a:rPr lang="ja-JP" sz="90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以上</a:t>
          </a:r>
          <a:endParaRPr lang="ja-JP" sz="900" kern="100"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190499</xdr:colOff>
      <xdr:row>56</xdr:row>
      <xdr:rowOff>38100</xdr:rowOff>
    </xdr:from>
    <xdr:to>
      <xdr:col>11</xdr:col>
      <xdr:colOff>228599</xdr:colOff>
      <xdr:row>57</xdr:row>
      <xdr:rowOff>72274</xdr:rowOff>
    </xdr:to>
    <xdr:sp macro="" textlink="">
      <xdr:nvSpPr>
        <xdr:cNvPr id="8" name="テキスト ボックス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3362324" y="9591675"/>
          <a:ext cx="742950" cy="19609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ja-JP" altLang="en-US" sz="900" b="1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⑧</a:t>
          </a:r>
          <a:r>
            <a:rPr lang="ja-JP" sz="900" b="1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×</a:t>
          </a:r>
          <a:r>
            <a:rPr lang="en-US" sz="900" b="1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0.3</a:t>
          </a:r>
          <a:r>
            <a:rPr lang="ja-JP" sz="900" b="1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台</a:t>
          </a:r>
          <a:endParaRPr lang="ja-JP" sz="900" b="1" kern="100"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275758</xdr:colOff>
      <xdr:row>59</xdr:row>
      <xdr:rowOff>8931</xdr:rowOff>
    </xdr:from>
    <xdr:to>
      <xdr:col>14</xdr:col>
      <xdr:colOff>65292</xdr:colOff>
      <xdr:row>60</xdr:row>
      <xdr:rowOff>105445</xdr:rowOff>
    </xdr:to>
    <xdr:sp macro="" textlink="">
      <xdr:nvSpPr>
        <xdr:cNvPr id="11" name="テキスト ボックス 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447583" y="10048281"/>
          <a:ext cx="1551659" cy="2584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ja-JP" altLang="en-US" sz="90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⑨</a:t>
          </a:r>
          <a:r>
            <a:rPr lang="en-US" sz="90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 3.5m</a:t>
          </a:r>
          <a:r>
            <a:rPr lang="ja-JP" sz="90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×</a:t>
          </a:r>
          <a:r>
            <a:rPr lang="en-US" sz="90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6.0m</a:t>
          </a:r>
          <a:r>
            <a:rPr lang="ja-JP" sz="900" kern="100">
              <a:solidFill>
                <a:srgbClr val="000000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Times New Roman" panose="02020603050405020304" pitchFamily="18" charset="0"/>
            </a:rPr>
            <a:t>以上</a:t>
          </a:r>
          <a:endParaRPr lang="ja-JP" sz="900" kern="100">
            <a:effectLst/>
            <a:latin typeface="ＭＳ Ｐ明朝" panose="02020600040205080304" pitchFamily="18" charset="-128"/>
            <a:ea typeface="ＭＳ Ｐ明朝" panose="02020600040205080304" pitchFamily="18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0"/>
  <sheetViews>
    <sheetView tabSelected="1" view="pageBreakPreview" zoomScaleNormal="75" zoomScaleSheetLayoutView="100" workbookViewId="0">
      <selection activeCell="F5" sqref="F5:I5"/>
    </sheetView>
  </sheetViews>
  <sheetFormatPr defaultRowHeight="12" x14ac:dyDescent="0.15"/>
  <cols>
    <col min="1" max="19" width="4.625" style="2" customWidth="1"/>
    <col min="20" max="20" width="1.75" style="2" customWidth="1"/>
    <col min="21" max="16384" width="9" style="2"/>
  </cols>
  <sheetData>
    <row r="1" spans="1:20" ht="18" customHeight="1" x14ac:dyDescent="0.15">
      <c r="A1" s="91" t="s">
        <v>58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</row>
    <row r="2" spans="1:20" ht="9.9499999999999993" customHeight="1" x14ac:dyDescent="0.15">
      <c r="A2" s="1"/>
      <c r="B2" s="1"/>
      <c r="C2" s="1"/>
      <c r="D2" s="1"/>
    </row>
    <row r="3" spans="1:20" ht="17.100000000000001" customHeight="1" x14ac:dyDescent="0.15">
      <c r="A3" s="31" t="s">
        <v>60</v>
      </c>
      <c r="B3" s="3"/>
      <c r="C3" s="3"/>
      <c r="D3" s="3"/>
    </row>
    <row r="4" spans="1:20" s="7" customFormat="1" ht="17.100000000000001" customHeight="1" x14ac:dyDescent="0.15">
      <c r="A4" s="4"/>
      <c r="B4" s="58" t="s">
        <v>2</v>
      </c>
      <c r="C4" s="59"/>
      <c r="D4" s="59"/>
      <c r="E4" s="60"/>
      <c r="F4" s="5" t="s">
        <v>0</v>
      </c>
      <c r="G4" s="49" t="s">
        <v>1</v>
      </c>
      <c r="H4" s="49"/>
      <c r="I4" s="49"/>
      <c r="J4" s="6" t="s">
        <v>3</v>
      </c>
      <c r="K4" s="49" t="s">
        <v>4</v>
      </c>
      <c r="L4" s="49"/>
      <c r="M4" s="6" t="s">
        <v>3</v>
      </c>
      <c r="N4" s="49" t="s">
        <v>5</v>
      </c>
      <c r="O4" s="49"/>
      <c r="P4" s="50"/>
    </row>
    <row r="5" spans="1:20" s="7" customFormat="1" ht="17.100000000000001" customHeight="1" x14ac:dyDescent="0.15">
      <c r="A5" s="40"/>
      <c r="B5" s="77" t="s">
        <v>29</v>
      </c>
      <c r="C5" s="79"/>
      <c r="D5" s="42" t="s">
        <v>48</v>
      </c>
      <c r="E5" s="43"/>
      <c r="F5" s="48" t="s">
        <v>63</v>
      </c>
      <c r="G5" s="49"/>
      <c r="H5" s="49"/>
      <c r="I5" s="50"/>
      <c r="J5" s="51"/>
      <c r="K5" s="52"/>
      <c r="L5" s="8" t="s">
        <v>6</v>
      </c>
      <c r="M5" s="36" t="s">
        <v>65</v>
      </c>
      <c r="N5" s="38"/>
      <c r="O5" s="38"/>
      <c r="P5" s="39"/>
    </row>
    <row r="6" spans="1:20" s="7" customFormat="1" ht="17.100000000000001" customHeight="1" x14ac:dyDescent="0.15">
      <c r="B6" s="80"/>
      <c r="C6" s="82"/>
      <c r="D6" s="44"/>
      <c r="E6" s="45"/>
      <c r="F6" s="48" t="s">
        <v>56</v>
      </c>
      <c r="G6" s="49"/>
      <c r="H6" s="49"/>
      <c r="I6" s="50"/>
      <c r="J6" s="107"/>
      <c r="K6" s="108"/>
      <c r="L6" s="8" t="s">
        <v>6</v>
      </c>
      <c r="M6" s="6" t="s">
        <v>66</v>
      </c>
      <c r="N6" s="9"/>
      <c r="O6" s="9"/>
      <c r="P6" s="10"/>
    </row>
    <row r="7" spans="1:20" s="7" customFormat="1" ht="17.100000000000001" customHeight="1" x14ac:dyDescent="0.15">
      <c r="B7" s="80"/>
      <c r="C7" s="82"/>
      <c r="D7" s="46"/>
      <c r="E7" s="47"/>
      <c r="F7" s="48" t="s">
        <v>57</v>
      </c>
      <c r="G7" s="49"/>
      <c r="H7" s="49"/>
      <c r="I7" s="50"/>
      <c r="J7" s="107"/>
      <c r="K7" s="108"/>
      <c r="L7" s="8" t="s">
        <v>6</v>
      </c>
      <c r="M7" s="6" t="s">
        <v>67</v>
      </c>
      <c r="N7" s="9"/>
      <c r="O7" s="9"/>
      <c r="P7" s="10"/>
    </row>
    <row r="8" spans="1:20" s="7" customFormat="1" ht="17.100000000000001" customHeight="1" x14ac:dyDescent="0.15">
      <c r="B8" s="83"/>
      <c r="C8" s="85"/>
      <c r="D8" s="86" t="s">
        <v>47</v>
      </c>
      <c r="E8" s="86"/>
      <c r="F8" s="86"/>
      <c r="G8" s="86"/>
      <c r="H8" s="86"/>
      <c r="I8" s="87"/>
      <c r="J8" s="107"/>
      <c r="K8" s="108"/>
      <c r="L8" s="8" t="s">
        <v>6</v>
      </c>
      <c r="M8" s="6" t="s">
        <v>68</v>
      </c>
      <c r="N8" s="9"/>
      <c r="O8" s="9"/>
      <c r="P8" s="10"/>
    </row>
    <row r="9" spans="1:20" s="7" customFormat="1" ht="17.100000000000001" customHeight="1" x14ac:dyDescent="0.15">
      <c r="B9" s="58" t="s">
        <v>30</v>
      </c>
      <c r="C9" s="59"/>
      <c r="D9" s="59"/>
      <c r="E9" s="59"/>
      <c r="F9" s="59"/>
      <c r="G9" s="59"/>
      <c r="H9" s="59"/>
      <c r="I9" s="59"/>
      <c r="J9" s="55">
        <f>SUM(J5:K8)</f>
        <v>0</v>
      </c>
      <c r="K9" s="56"/>
      <c r="L9" s="11" t="s">
        <v>6</v>
      </c>
      <c r="M9" s="6" t="s">
        <v>41</v>
      </c>
      <c r="N9" s="9"/>
      <c r="O9" s="9"/>
      <c r="P9" s="10"/>
      <c r="R9" s="67" t="s">
        <v>46</v>
      </c>
      <c r="S9" s="67"/>
    </row>
    <row r="10" spans="1:20" ht="12.95" customHeight="1" x14ac:dyDescent="0.15"/>
    <row r="11" spans="1:20" ht="17.100000000000001" customHeight="1" x14ac:dyDescent="0.15">
      <c r="A11" s="12" t="s">
        <v>37</v>
      </c>
      <c r="B11" s="13"/>
      <c r="C11" s="13"/>
      <c r="D11" s="13"/>
      <c r="E11" s="13"/>
      <c r="F11" s="13"/>
    </row>
    <row r="12" spans="1:20" ht="17.100000000000001" customHeight="1" x14ac:dyDescent="0.15">
      <c r="A12" s="12"/>
      <c r="B12" s="7" t="s">
        <v>69</v>
      </c>
      <c r="C12" s="13"/>
      <c r="D12" s="13"/>
      <c r="E12" s="13"/>
      <c r="F12" s="7" t="s">
        <v>70</v>
      </c>
      <c r="J12" s="7" t="s">
        <v>71</v>
      </c>
    </row>
    <row r="13" spans="1:20" ht="17.100000000000001" customHeight="1" x14ac:dyDescent="0.15">
      <c r="A13" s="12"/>
      <c r="B13" s="112">
        <f>J5</f>
        <v>0</v>
      </c>
      <c r="C13" s="113"/>
      <c r="D13" s="41" t="s">
        <v>64</v>
      </c>
      <c r="E13" s="35" t="s">
        <v>7</v>
      </c>
      <c r="F13" s="55">
        <f>J6</f>
        <v>0</v>
      </c>
      <c r="G13" s="56"/>
      <c r="H13" s="37" t="s">
        <v>6</v>
      </c>
      <c r="I13" s="35" t="s">
        <v>7</v>
      </c>
      <c r="J13" s="55">
        <f>J7</f>
        <v>0</v>
      </c>
      <c r="K13" s="56"/>
      <c r="L13" s="37" t="s">
        <v>6</v>
      </c>
    </row>
    <row r="14" spans="1:20" s="7" customFormat="1" ht="17.100000000000001" customHeight="1" x14ac:dyDescent="0.15">
      <c r="K14" s="7" t="s">
        <v>72</v>
      </c>
    </row>
    <row r="15" spans="1:20" s="7" customFormat="1" ht="17.100000000000001" customHeight="1" x14ac:dyDescent="0.15">
      <c r="B15" s="76"/>
      <c r="C15" s="76"/>
      <c r="D15" s="34"/>
      <c r="E15" s="34"/>
      <c r="F15" s="76"/>
      <c r="G15" s="76"/>
      <c r="H15" s="34"/>
      <c r="I15" s="14" t="s">
        <v>7</v>
      </c>
      <c r="J15" s="14" t="s">
        <v>8</v>
      </c>
      <c r="K15" s="55">
        <f>J8</f>
        <v>0</v>
      </c>
      <c r="L15" s="56"/>
      <c r="M15" s="11" t="s">
        <v>6</v>
      </c>
      <c r="N15" s="57" t="s">
        <v>31</v>
      </c>
      <c r="O15" s="45"/>
      <c r="P15" s="55">
        <f>B13+F13+J13+K15/2</f>
        <v>0</v>
      </c>
      <c r="Q15" s="56"/>
      <c r="R15" s="11" t="s">
        <v>6</v>
      </c>
      <c r="S15" s="14" t="s">
        <v>43</v>
      </c>
    </row>
    <row r="16" spans="1:20" s="7" customFormat="1" ht="5.0999999999999996" customHeight="1" thickBot="1" x14ac:dyDescent="0.2"/>
    <row r="17" spans="1:19" s="7" customFormat="1" ht="17.100000000000001" customHeight="1" thickBot="1" x14ac:dyDescent="0.2">
      <c r="K17" s="88" t="str">
        <f>IF(P15&gt;0,IF(P15&gt;1000,"附置義務駐車施設の届出が必要です","附置義務駐車施設の届出の必要はありません"),"")</f>
        <v/>
      </c>
      <c r="L17" s="89"/>
      <c r="M17" s="89"/>
      <c r="N17" s="89"/>
      <c r="O17" s="89"/>
      <c r="P17" s="89"/>
      <c r="Q17" s="89"/>
      <c r="R17" s="90"/>
    </row>
    <row r="18" spans="1:19" ht="12.95" customHeight="1" x14ac:dyDescent="0.15"/>
    <row r="19" spans="1:19" s="7" customFormat="1" ht="17.100000000000001" customHeight="1" x14ac:dyDescent="0.15">
      <c r="A19" s="12" t="s">
        <v>42</v>
      </c>
      <c r="B19" s="15"/>
      <c r="C19" s="15"/>
      <c r="D19" s="15"/>
      <c r="E19" s="15"/>
      <c r="F19" s="15"/>
      <c r="G19" s="15"/>
      <c r="H19" s="15"/>
      <c r="I19" s="15"/>
      <c r="J19" s="15"/>
    </row>
    <row r="20" spans="1:19" s="7" customFormat="1" ht="17.100000000000001" customHeight="1" x14ac:dyDescent="0.15">
      <c r="O20" s="32" t="s">
        <v>61</v>
      </c>
    </row>
    <row r="21" spans="1:19" s="7" customFormat="1" ht="17.100000000000001" customHeight="1" x14ac:dyDescent="0.15">
      <c r="B21" s="67" t="s">
        <v>50</v>
      </c>
      <c r="C21" s="67"/>
      <c r="E21" s="67" t="s">
        <v>21</v>
      </c>
      <c r="F21" s="67"/>
      <c r="G21" s="67"/>
      <c r="H21" s="67"/>
      <c r="I21" s="45"/>
      <c r="J21" s="16" t="s">
        <v>41</v>
      </c>
      <c r="K21" s="74" t="str">
        <f>IF(P15&gt;1000,IF(J9&lt;6000,J9,""),"")</f>
        <v/>
      </c>
      <c r="L21" s="75"/>
      <c r="M21" s="7" t="s">
        <v>22</v>
      </c>
      <c r="N21" s="45" t="s">
        <v>23</v>
      </c>
      <c r="O21" s="68" t="str">
        <f>IF(P15&gt;1000,IF(P15&gt;0,IF(J9&lt;6000,ROUNDDOWN(1-((1000*(6000-K21)/(6000*G24-1000*L24))),3),1),""),"")</f>
        <v/>
      </c>
      <c r="P21" s="69"/>
      <c r="Q21" s="57" t="s">
        <v>39</v>
      </c>
    </row>
    <row r="22" spans="1:19" s="7" customFormat="1" ht="3" customHeight="1" x14ac:dyDescent="0.15">
      <c r="B22" s="67"/>
      <c r="C22" s="67"/>
      <c r="D22" s="17"/>
      <c r="E22" s="17"/>
      <c r="F22" s="17"/>
      <c r="G22" s="17"/>
      <c r="H22" s="17"/>
      <c r="I22" s="17"/>
      <c r="J22" s="17"/>
      <c r="K22" s="18"/>
      <c r="L22" s="18"/>
      <c r="M22" s="18"/>
      <c r="N22" s="45"/>
      <c r="O22" s="70"/>
      <c r="P22" s="71"/>
      <c r="Q22" s="57"/>
    </row>
    <row r="23" spans="1:19" s="7" customFormat="1" ht="3" customHeight="1" x14ac:dyDescent="0.15">
      <c r="B23" s="67"/>
      <c r="C23" s="67"/>
      <c r="D23" s="14"/>
      <c r="E23" s="14"/>
      <c r="F23" s="14"/>
      <c r="G23" s="14"/>
      <c r="H23" s="14"/>
      <c r="I23" s="19"/>
      <c r="J23" s="19"/>
      <c r="N23" s="45"/>
      <c r="O23" s="70"/>
      <c r="P23" s="71"/>
      <c r="Q23" s="57"/>
    </row>
    <row r="24" spans="1:19" s="7" customFormat="1" ht="17.100000000000001" customHeight="1" x14ac:dyDescent="0.15">
      <c r="B24" s="67"/>
      <c r="C24" s="67"/>
      <c r="D24" s="67" t="s">
        <v>24</v>
      </c>
      <c r="E24" s="45"/>
      <c r="F24" s="16" t="s">
        <v>43</v>
      </c>
      <c r="G24" s="74" t="str">
        <f>IF(P15&gt;1000,IF(J9&lt;6000,P15,""),"")</f>
        <v/>
      </c>
      <c r="H24" s="75"/>
      <c r="I24" s="20" t="s">
        <v>49</v>
      </c>
      <c r="J24" s="21"/>
      <c r="K24" s="16" t="s">
        <v>41</v>
      </c>
      <c r="L24" s="74" t="str">
        <f>IF(P15&gt;1000,IF(J9&lt;6000,J9,""),"")</f>
        <v/>
      </c>
      <c r="M24" s="75"/>
      <c r="N24" s="45"/>
      <c r="O24" s="72"/>
      <c r="P24" s="73"/>
      <c r="Q24" s="57"/>
    </row>
    <row r="25" spans="1:19" ht="12.95" customHeight="1" x14ac:dyDescent="0.15">
      <c r="P25" s="22"/>
    </row>
    <row r="26" spans="1:19" ht="17.100000000000001" customHeight="1" x14ac:dyDescent="0.15">
      <c r="A26" s="33" t="s">
        <v>62</v>
      </c>
      <c r="B26" s="13"/>
      <c r="C26" s="13"/>
      <c r="D26" s="13"/>
      <c r="E26" s="13"/>
    </row>
    <row r="27" spans="1:19" s="7" customFormat="1" ht="17.100000000000001" customHeight="1" x14ac:dyDescent="0.15">
      <c r="B27" s="7" t="s">
        <v>9</v>
      </c>
    </row>
    <row r="28" spans="1:19" s="7" customFormat="1" ht="17.100000000000001" customHeight="1" x14ac:dyDescent="0.15">
      <c r="B28" s="77" t="s">
        <v>10</v>
      </c>
      <c r="C28" s="78"/>
      <c r="D28" s="79"/>
      <c r="E28" s="95" t="s">
        <v>53</v>
      </c>
      <c r="F28" s="96"/>
      <c r="G28" s="6" t="s">
        <v>11</v>
      </c>
      <c r="H28" s="63" t="s">
        <v>33</v>
      </c>
      <c r="I28" s="63"/>
      <c r="J28" s="64"/>
      <c r="K28" s="55" t="str">
        <f>IF(F13&lt;10000,"",10000)</f>
        <v/>
      </c>
      <c r="L28" s="56"/>
      <c r="M28" s="56"/>
      <c r="N28" s="59" t="s">
        <v>12</v>
      </c>
      <c r="O28" s="60"/>
      <c r="P28" s="61" t="str">
        <f>IF(K28="","",ROUNDDOWN(K28*1,2))</f>
        <v/>
      </c>
      <c r="Q28" s="62"/>
      <c r="R28" s="62"/>
      <c r="S28" s="11" t="s">
        <v>6</v>
      </c>
    </row>
    <row r="29" spans="1:19" s="7" customFormat="1" ht="17.100000000000001" customHeight="1" x14ac:dyDescent="0.15">
      <c r="B29" s="80"/>
      <c r="C29" s="81"/>
      <c r="D29" s="82"/>
      <c r="E29" s="94" t="s">
        <v>54</v>
      </c>
      <c r="F29" s="63"/>
      <c r="G29" s="6" t="s">
        <v>11</v>
      </c>
      <c r="H29" s="63" t="s">
        <v>13</v>
      </c>
      <c r="I29" s="63"/>
      <c r="J29" s="64"/>
      <c r="K29" s="55" t="str">
        <f>IF(F13&gt;10000,IF(F13&lt;50000,F13-10000,40000),"")</f>
        <v/>
      </c>
      <c r="L29" s="56"/>
      <c r="M29" s="56"/>
      <c r="N29" s="59" t="s">
        <v>14</v>
      </c>
      <c r="O29" s="60"/>
      <c r="P29" s="61" t="str">
        <f>IF(K29="","",ROUNDDOWN(K29*0.7,2))</f>
        <v/>
      </c>
      <c r="Q29" s="62"/>
      <c r="R29" s="62"/>
      <c r="S29" s="11" t="s">
        <v>6</v>
      </c>
    </row>
    <row r="30" spans="1:19" s="7" customFormat="1" ht="17.100000000000001" customHeight="1" x14ac:dyDescent="0.15">
      <c r="B30" s="80"/>
      <c r="C30" s="81"/>
      <c r="D30" s="82"/>
      <c r="E30" s="94" t="s">
        <v>32</v>
      </c>
      <c r="F30" s="63"/>
      <c r="G30" s="6" t="s">
        <v>11</v>
      </c>
      <c r="H30" s="63" t="s">
        <v>34</v>
      </c>
      <c r="I30" s="63"/>
      <c r="J30" s="64"/>
      <c r="K30" s="55" t="str">
        <f>IF(F13&gt;50000,IF(F13&lt;100000,F13-50000,50000),"")</f>
        <v/>
      </c>
      <c r="L30" s="56"/>
      <c r="M30" s="56"/>
      <c r="N30" s="59" t="s">
        <v>15</v>
      </c>
      <c r="O30" s="60"/>
      <c r="P30" s="61" t="str">
        <f>IF(K30="","",ROUNDDOWN(K30*0.6,2))</f>
        <v/>
      </c>
      <c r="Q30" s="62"/>
      <c r="R30" s="62"/>
      <c r="S30" s="11" t="s">
        <v>6</v>
      </c>
    </row>
    <row r="31" spans="1:19" s="7" customFormat="1" ht="17.100000000000001" customHeight="1" x14ac:dyDescent="0.15">
      <c r="B31" s="80"/>
      <c r="C31" s="81"/>
      <c r="D31" s="82"/>
      <c r="E31" s="16"/>
      <c r="F31" s="23"/>
      <c r="G31" s="63" t="s">
        <v>35</v>
      </c>
      <c r="H31" s="63"/>
      <c r="I31" s="63"/>
      <c r="J31" s="64"/>
      <c r="K31" s="55" t="str">
        <f>IF(F13&gt;100000,F13-100000,"")</f>
        <v/>
      </c>
      <c r="L31" s="56"/>
      <c r="M31" s="56"/>
      <c r="N31" s="59" t="s">
        <v>36</v>
      </c>
      <c r="O31" s="60"/>
      <c r="P31" s="61" t="str">
        <f>IF(K31="","",ROUNDDOWN(K31*0.5,2))</f>
        <v/>
      </c>
      <c r="Q31" s="62"/>
      <c r="R31" s="62"/>
      <c r="S31" s="11" t="s">
        <v>6</v>
      </c>
    </row>
    <row r="32" spans="1:19" s="7" customFormat="1" ht="17.100000000000001" customHeight="1" x14ac:dyDescent="0.15">
      <c r="B32" s="83"/>
      <c r="C32" s="84"/>
      <c r="D32" s="85"/>
      <c r="E32" s="58" t="s">
        <v>16</v>
      </c>
      <c r="F32" s="59"/>
      <c r="G32" s="59"/>
      <c r="H32" s="59"/>
      <c r="I32" s="59"/>
      <c r="J32" s="60"/>
      <c r="K32" s="24" t="s">
        <v>73</v>
      </c>
      <c r="L32" s="56" t="str">
        <f>IF(F13&lt;10000,"",SUM(K28:M31))</f>
        <v/>
      </c>
      <c r="M32" s="56"/>
      <c r="N32" s="6" t="s">
        <v>17</v>
      </c>
      <c r="O32" s="10"/>
      <c r="P32" s="24" t="s">
        <v>74</v>
      </c>
      <c r="Q32" s="56" t="str">
        <f>IF(F13&lt;10000,"",SUM(P28:R31))</f>
        <v/>
      </c>
      <c r="R32" s="56"/>
      <c r="S32" s="11" t="s">
        <v>6</v>
      </c>
    </row>
    <row r="33" spans="1:19" s="7" customFormat="1" ht="17.100000000000001" customHeight="1" x14ac:dyDescent="0.15">
      <c r="B33" s="7" t="s">
        <v>75</v>
      </c>
    </row>
    <row r="34" spans="1:19" ht="12.95" customHeight="1" x14ac:dyDescent="0.15"/>
    <row r="35" spans="1:19" ht="17.100000000000001" customHeight="1" x14ac:dyDescent="0.15">
      <c r="A35" s="12" t="s">
        <v>52</v>
      </c>
      <c r="B35" s="13"/>
      <c r="C35" s="13"/>
      <c r="D35" s="13"/>
      <c r="E35" s="13"/>
    </row>
    <row r="36" spans="1:19" ht="17.100000000000001" customHeight="1" x14ac:dyDescent="0.15">
      <c r="A36" s="12"/>
      <c r="B36" s="7" t="s">
        <v>69</v>
      </c>
      <c r="C36" s="7"/>
      <c r="D36" s="7"/>
      <c r="E36" s="7"/>
      <c r="G36" s="7" t="s">
        <v>78</v>
      </c>
      <c r="H36" s="7"/>
      <c r="I36" s="7"/>
    </row>
    <row r="37" spans="1:19" ht="17.100000000000001" customHeight="1" x14ac:dyDescent="0.15">
      <c r="A37" s="25" t="s">
        <v>79</v>
      </c>
      <c r="B37" s="55" t="str">
        <f>IF(P15&gt;1000,B13,"")</f>
        <v/>
      </c>
      <c r="C37" s="56"/>
      <c r="D37" s="37" t="s">
        <v>6</v>
      </c>
      <c r="E37" s="65" t="s">
        <v>81</v>
      </c>
      <c r="F37" s="111"/>
      <c r="G37" s="109" t="str">
        <f>IF(P15&gt;1000,IF(F13&lt;10000,F13,Q32),"")</f>
        <v/>
      </c>
      <c r="H37" s="110"/>
      <c r="I37" s="37" t="s">
        <v>6</v>
      </c>
      <c r="J37" s="65" t="s">
        <v>82</v>
      </c>
      <c r="K37" s="66"/>
      <c r="L37" s="1"/>
    </row>
    <row r="38" spans="1:19" s="7" customFormat="1" ht="17.100000000000001" customHeight="1" x14ac:dyDescent="0.15">
      <c r="F38" s="7" t="s">
        <v>77</v>
      </c>
      <c r="K38" s="7" t="s">
        <v>72</v>
      </c>
      <c r="P38" s="7" t="s">
        <v>76</v>
      </c>
    </row>
    <row r="39" spans="1:19" s="7" customFormat="1" ht="17.100000000000001" customHeight="1" x14ac:dyDescent="0.15">
      <c r="A39" s="25"/>
      <c r="B39" s="76"/>
      <c r="C39" s="76"/>
      <c r="D39" s="34"/>
      <c r="E39" s="14" t="s">
        <v>7</v>
      </c>
      <c r="F39" s="55" t="str">
        <f>IF(P15&gt;1000,J13,"")</f>
        <v/>
      </c>
      <c r="G39" s="56"/>
      <c r="H39" s="11" t="s">
        <v>6</v>
      </c>
      <c r="I39" s="57" t="s">
        <v>83</v>
      </c>
      <c r="J39" s="45"/>
      <c r="K39" s="55" t="str">
        <f>IF(P15&gt;1000,K15,"")</f>
        <v/>
      </c>
      <c r="L39" s="56"/>
      <c r="M39" s="11" t="s">
        <v>6</v>
      </c>
      <c r="N39" s="57" t="s">
        <v>59</v>
      </c>
      <c r="O39" s="45"/>
      <c r="P39" s="53" t="str">
        <f>O21</f>
        <v/>
      </c>
      <c r="Q39" s="54"/>
      <c r="R39" s="2"/>
    </row>
    <row r="40" spans="1:19" s="7" customFormat="1" ht="17.100000000000001" customHeight="1" thickBot="1" x14ac:dyDescent="0.2">
      <c r="P40" s="22" t="s">
        <v>18</v>
      </c>
    </row>
    <row r="41" spans="1:19" s="7" customFormat="1" ht="17.100000000000001" customHeight="1" thickTop="1" thickBot="1" x14ac:dyDescent="0.2">
      <c r="I41" s="14"/>
      <c r="L41" s="14" t="s">
        <v>23</v>
      </c>
      <c r="M41" s="97" t="str">
        <f>IF(P15&gt;1000,(B37/250+G37/350+F39/400+K39/450)*P39,"")</f>
        <v/>
      </c>
      <c r="N41" s="98"/>
      <c r="O41" s="14" t="s">
        <v>19</v>
      </c>
      <c r="P41" s="99" t="str">
        <f>IF(M41="","",ROUNDUP(M41,0))</f>
        <v/>
      </c>
      <c r="Q41" s="100"/>
      <c r="R41" s="26" t="s">
        <v>20</v>
      </c>
      <c r="S41" s="14" t="s">
        <v>40</v>
      </c>
    </row>
    <row r="42" spans="1:19" s="7" customFormat="1" ht="12.95" customHeight="1" thickTop="1" x14ac:dyDescent="0.15">
      <c r="O42" s="14"/>
      <c r="P42" s="27"/>
      <c r="Q42" s="27"/>
      <c r="R42" s="19"/>
      <c r="S42" s="14"/>
    </row>
    <row r="43" spans="1:19" ht="17.100000000000001" customHeight="1" x14ac:dyDescent="0.15">
      <c r="A43" s="12" t="s">
        <v>51</v>
      </c>
      <c r="B43" s="13"/>
      <c r="C43" s="13"/>
      <c r="D43" s="13"/>
      <c r="E43" s="13"/>
    </row>
    <row r="44" spans="1:19" s="7" customFormat="1" ht="17.100000000000001" customHeight="1" thickBot="1" x14ac:dyDescent="0.2">
      <c r="B44" s="7" t="s">
        <v>38</v>
      </c>
      <c r="O44" s="22" t="s">
        <v>55</v>
      </c>
    </row>
    <row r="45" spans="1:19" s="7" customFormat="1" ht="17.100000000000001" customHeight="1" thickBot="1" x14ac:dyDescent="0.2">
      <c r="N45" s="14"/>
      <c r="O45" s="105" t="str">
        <f>IF(P41="","",1)</f>
        <v/>
      </c>
      <c r="P45" s="106"/>
      <c r="Q45" s="28" t="s">
        <v>20</v>
      </c>
      <c r="R45" s="14" t="s">
        <v>44</v>
      </c>
    </row>
    <row r="46" spans="1:19" s="7" customFormat="1" ht="12.95" customHeight="1" x14ac:dyDescent="0.15"/>
    <row r="47" spans="1:19" s="7" customFormat="1" ht="17.100000000000001" customHeight="1" thickBot="1" x14ac:dyDescent="0.2">
      <c r="B47" s="7" t="s">
        <v>28</v>
      </c>
      <c r="F47" s="7" t="s">
        <v>40</v>
      </c>
      <c r="K47" s="7" t="s">
        <v>44</v>
      </c>
      <c r="O47" s="22" t="s">
        <v>18</v>
      </c>
    </row>
    <row r="48" spans="1:19" s="7" customFormat="1" ht="17.100000000000001" customHeight="1" thickBot="1" x14ac:dyDescent="0.2">
      <c r="F48" s="92" t="str">
        <f>P41</f>
        <v/>
      </c>
      <c r="G48" s="93"/>
      <c r="H48" s="57" t="s">
        <v>25</v>
      </c>
      <c r="I48" s="44"/>
      <c r="J48" s="14" t="s">
        <v>27</v>
      </c>
      <c r="K48" s="92" t="str">
        <f>O45</f>
        <v/>
      </c>
      <c r="L48" s="93"/>
      <c r="N48" s="14" t="s">
        <v>19</v>
      </c>
      <c r="O48" s="103" t="str">
        <f>IF(P41="","",ROUNDUP(F48*0.3,0)-1)</f>
        <v/>
      </c>
      <c r="P48" s="104"/>
      <c r="Q48" s="29" t="s">
        <v>20</v>
      </c>
      <c r="R48" s="14" t="s">
        <v>45</v>
      </c>
    </row>
    <row r="49" spans="2:18" s="7" customFormat="1" ht="12.95" customHeight="1" x14ac:dyDescent="0.15">
      <c r="O49" s="22"/>
    </row>
    <row r="50" spans="2:18" s="7" customFormat="1" ht="17.100000000000001" customHeight="1" thickBot="1" x14ac:dyDescent="0.2">
      <c r="B50" s="7" t="s">
        <v>26</v>
      </c>
      <c r="F50" s="7" t="s">
        <v>40</v>
      </c>
      <c r="I50" s="7" t="s">
        <v>44</v>
      </c>
      <c r="L50" s="7" t="s">
        <v>45</v>
      </c>
    </row>
    <row r="51" spans="2:18" s="7" customFormat="1" ht="17.100000000000001" customHeight="1" thickBot="1" x14ac:dyDescent="0.2">
      <c r="F51" s="92" t="str">
        <f>P41</f>
        <v/>
      </c>
      <c r="G51" s="93"/>
      <c r="H51" s="14" t="s">
        <v>27</v>
      </c>
      <c r="I51" s="92" t="str">
        <f>O45</f>
        <v/>
      </c>
      <c r="J51" s="93"/>
      <c r="K51" s="14" t="s">
        <v>27</v>
      </c>
      <c r="L51" s="92" t="str">
        <f>O48</f>
        <v/>
      </c>
      <c r="M51" s="93"/>
      <c r="N51" s="14" t="s">
        <v>23</v>
      </c>
      <c r="O51" s="101" t="str">
        <f>IF(P41="","",F51-I51-L51)</f>
        <v/>
      </c>
      <c r="P51" s="102"/>
      <c r="Q51" s="30" t="s">
        <v>20</v>
      </c>
      <c r="R51" s="14" t="s">
        <v>80</v>
      </c>
    </row>
    <row r="52" spans="2:18" s="7" customFormat="1" ht="12.95" customHeight="1" x14ac:dyDescent="0.15"/>
    <row r="53" spans="2:18" ht="12.95" customHeight="1" x14ac:dyDescent="0.15"/>
    <row r="54" spans="2:18" ht="12.95" customHeight="1" x14ac:dyDescent="0.15"/>
    <row r="55" spans="2:18" ht="12.95" customHeight="1" x14ac:dyDescent="0.15"/>
    <row r="56" spans="2:18" ht="12.95" customHeight="1" x14ac:dyDescent="0.15"/>
    <row r="57" spans="2:18" ht="12.95" customHeight="1" x14ac:dyDescent="0.15"/>
    <row r="58" spans="2:18" ht="12.95" customHeight="1" x14ac:dyDescent="0.15"/>
    <row r="59" spans="2:18" ht="12.95" customHeight="1" x14ac:dyDescent="0.15"/>
    <row r="60" spans="2:18" ht="12.95" customHeight="1" x14ac:dyDescent="0.15"/>
  </sheetData>
  <sheetProtection sheet="1" objects="1" scenarios="1"/>
  <mergeCells count="80">
    <mergeCell ref="B39:C39"/>
    <mergeCell ref="F39:G39"/>
    <mergeCell ref="K39:L39"/>
    <mergeCell ref="J6:K6"/>
    <mergeCell ref="J7:K7"/>
    <mergeCell ref="B13:C13"/>
    <mergeCell ref="F13:G13"/>
    <mergeCell ref="J13:K13"/>
    <mergeCell ref="B37:C37"/>
    <mergeCell ref="G37:H37"/>
    <mergeCell ref="E37:F37"/>
    <mergeCell ref="B9:I9"/>
    <mergeCell ref="F7:I7"/>
    <mergeCell ref="J8:K8"/>
    <mergeCell ref="E29:F29"/>
    <mergeCell ref="B5:C8"/>
    <mergeCell ref="M41:N41"/>
    <mergeCell ref="P41:Q41"/>
    <mergeCell ref="O51:P51"/>
    <mergeCell ref="I51:J51"/>
    <mergeCell ref="F48:G48"/>
    <mergeCell ref="H48:I48"/>
    <mergeCell ref="O48:P48"/>
    <mergeCell ref="L51:M51"/>
    <mergeCell ref="K48:L48"/>
    <mergeCell ref="O45:P45"/>
    <mergeCell ref="A1:T1"/>
    <mergeCell ref="F51:G51"/>
    <mergeCell ref="L32:M32"/>
    <mergeCell ref="N39:O39"/>
    <mergeCell ref="E30:F30"/>
    <mergeCell ref="E28:F28"/>
    <mergeCell ref="D24:E24"/>
    <mergeCell ref="G24:H24"/>
    <mergeCell ref="P31:R31"/>
    <mergeCell ref="K28:M28"/>
    <mergeCell ref="H28:J28"/>
    <mergeCell ref="N28:O28"/>
    <mergeCell ref="G4:I4"/>
    <mergeCell ref="K4:L4"/>
    <mergeCell ref="N4:P4"/>
    <mergeCell ref="E21:I21"/>
    <mergeCell ref="B4:E4"/>
    <mergeCell ref="B15:C15"/>
    <mergeCell ref="F15:G15"/>
    <mergeCell ref="K15:L15"/>
    <mergeCell ref="P28:R28"/>
    <mergeCell ref="B28:D32"/>
    <mergeCell ref="K30:M30"/>
    <mergeCell ref="G31:J31"/>
    <mergeCell ref="Q32:R32"/>
    <mergeCell ref="N31:O31"/>
    <mergeCell ref="B21:C24"/>
    <mergeCell ref="F6:I6"/>
    <mergeCell ref="J9:K9"/>
    <mergeCell ref="D8:I8"/>
    <mergeCell ref="K17:R17"/>
    <mergeCell ref="K21:L21"/>
    <mergeCell ref="R9:S9"/>
    <mergeCell ref="O21:P24"/>
    <mergeCell ref="Q21:Q24"/>
    <mergeCell ref="P15:Q15"/>
    <mergeCell ref="L24:M24"/>
    <mergeCell ref="N21:N24"/>
    <mergeCell ref="D5:E7"/>
    <mergeCell ref="F5:I5"/>
    <mergeCell ref="J5:K5"/>
    <mergeCell ref="P39:Q39"/>
    <mergeCell ref="K29:M29"/>
    <mergeCell ref="N15:O15"/>
    <mergeCell ref="I39:J39"/>
    <mergeCell ref="E32:J32"/>
    <mergeCell ref="P29:R29"/>
    <mergeCell ref="P30:R30"/>
    <mergeCell ref="K31:M31"/>
    <mergeCell ref="N29:O29"/>
    <mergeCell ref="N30:O30"/>
    <mergeCell ref="H30:J30"/>
    <mergeCell ref="J37:K37"/>
    <mergeCell ref="H29:J29"/>
  </mergeCells>
  <phoneticPr fontId="1"/>
  <pageMargins left="0.78740157480314965" right="0.39370078740157483" top="0.59055118110236227" bottom="0.39370078740157483" header="0.31496062992125984" footer="0.11811023622047245"/>
  <pageSetup paperSize="9" scale="91" orientation="portrait" cellComments="asDisplaye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附置義務台数算定表</vt:lpstr>
      <vt:lpstr>附置義務台数算定表!Print_Area</vt:lpstr>
    </vt:vector>
  </TitlesOfParts>
  <Company>周南市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PC110611</dc:creator>
  <cp:lastModifiedBy>Administrator</cp:lastModifiedBy>
  <cp:lastPrinted>2015-07-01T07:15:01Z</cp:lastPrinted>
  <dcterms:created xsi:type="dcterms:W3CDTF">2012-08-15T04:28:36Z</dcterms:created>
  <dcterms:modified xsi:type="dcterms:W3CDTF">2021-03-25T04:18:06Z</dcterms:modified>
</cp:coreProperties>
</file>